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10" yWindow="420" windowWidth="28440" windowHeight="12450"/>
  </bookViews>
  <sheets>
    <sheet name="Rekapitulácia stavby" sheetId="1" r:id="rId1"/>
    <sheet name="1 - Výmena okien" sheetId="2" r:id="rId2"/>
    <sheet name="2 - Zateplenie vonkajších..." sheetId="3" r:id="rId3"/>
    <sheet name="3 - Zateplenie strechy" sheetId="4" r:id="rId4"/>
    <sheet name="4 - Bleskozvod" sheetId="5" r:id="rId5"/>
  </sheets>
  <definedNames>
    <definedName name="_xlnm.Print_Titles" localSheetId="1">'1 - Výmena okien'!$112:$112</definedName>
    <definedName name="_xlnm.Print_Titles" localSheetId="2">'2 - Zateplenie vonkajších...'!$117:$117</definedName>
    <definedName name="_xlnm.Print_Titles" localSheetId="3">'3 - Zateplenie strechy'!$118:$118</definedName>
    <definedName name="_xlnm.Print_Titles" localSheetId="4">'4 - Bleskozvod'!$114:$114</definedName>
    <definedName name="_xlnm.Print_Titles" localSheetId="0">'Rekapitulácia stavby'!$85:$85</definedName>
    <definedName name="_xlnm.Print_Area" localSheetId="1">'1 - Výmena okien'!$C$4:$Q$70,'1 - Výmena okien'!$C$76:$Q$96,'1 - Výmena okien'!$C$102:$Q$145</definedName>
    <definedName name="_xlnm.Print_Area" localSheetId="2">'2 - Zateplenie vonkajších...'!$C$4:$Q$70,'2 - Zateplenie vonkajších...'!$C$76:$Q$101,'2 - Zateplenie vonkajších...'!$C$107:$Q$174</definedName>
    <definedName name="_xlnm.Print_Area" localSheetId="3">'3 - Zateplenie strechy'!$C$4:$Q$70,'3 - Zateplenie strechy'!$C$76:$Q$102,'3 - Zateplenie strechy'!$C$108:$Q$167</definedName>
    <definedName name="_xlnm.Print_Area" localSheetId="4">'4 - Bleskozvod'!$C$4:$Q$70,'4 - Bleskozvod'!$C$76:$Q$98,'4 - Bleskozvod'!$C$104:$Q$173</definedName>
    <definedName name="_xlnm.Print_Area" localSheetId="0">'Rekapitulácia stavby'!$C$4:$AP$70,'Rekapitulácia stavby'!$C$76:$AP$95</definedName>
  </definedNames>
  <calcPr calcId="144525"/>
</workbook>
</file>

<file path=xl/calcChain.xml><?xml version="1.0" encoding="utf-8"?>
<calcChain xmlns="http://schemas.openxmlformats.org/spreadsheetml/2006/main">
  <c r="AG88" i="1" l="1"/>
  <c r="AG89" i="1"/>
  <c r="AY91" i="1"/>
  <c r="AX91" i="1"/>
  <c r="BI173" i="5"/>
  <c r="BH173" i="5"/>
  <c r="BG173" i="5"/>
  <c r="BE173" i="5"/>
  <c r="AA173" i="5"/>
  <c r="Y173" i="5"/>
  <c r="W173" i="5"/>
  <c r="BK173" i="5"/>
  <c r="N173" i="5"/>
  <c r="BF173" i="5"/>
  <c r="BI172" i="5"/>
  <c r="BH172" i="5"/>
  <c r="BG172" i="5"/>
  <c r="BE172" i="5"/>
  <c r="AA172" i="5"/>
  <c r="Y172" i="5"/>
  <c r="W172" i="5"/>
  <c r="BK172" i="5"/>
  <c r="N172" i="5"/>
  <c r="BF172" i="5" s="1"/>
  <c r="BI171" i="5"/>
  <c r="BH171" i="5"/>
  <c r="BG171" i="5"/>
  <c r="BE171" i="5"/>
  <c r="AA171" i="5"/>
  <c r="Y171" i="5"/>
  <c r="W171" i="5"/>
  <c r="BK171" i="5"/>
  <c r="N171" i="5"/>
  <c r="BF171" i="5"/>
  <c r="BI170" i="5"/>
  <c r="BH170" i="5"/>
  <c r="BG170" i="5"/>
  <c r="BE170" i="5"/>
  <c r="AA170" i="5"/>
  <c r="Y170" i="5"/>
  <c r="W170" i="5"/>
  <c r="BK170" i="5"/>
  <c r="N170" i="5"/>
  <c r="BF170" i="5" s="1"/>
  <c r="BI169" i="5"/>
  <c r="BH169" i="5"/>
  <c r="BG169" i="5"/>
  <c r="BE169" i="5"/>
  <c r="AA169" i="5"/>
  <c r="AA168" i="5"/>
  <c r="AA167" i="5" s="1"/>
  <c r="Y169" i="5"/>
  <c r="Y168" i="5" s="1"/>
  <c r="Y167" i="5" s="1"/>
  <c r="W169" i="5"/>
  <c r="W168" i="5"/>
  <c r="W167" i="5" s="1"/>
  <c r="BK169" i="5"/>
  <c r="BK168" i="5" s="1"/>
  <c r="N169" i="5"/>
  <c r="BF169" i="5" s="1"/>
  <c r="BI166" i="5"/>
  <c r="BH166" i="5"/>
  <c r="BG166" i="5"/>
  <c r="BE166" i="5"/>
  <c r="AA166" i="5"/>
  <c r="Y166" i="5"/>
  <c r="W166" i="5"/>
  <c r="BK166" i="5"/>
  <c r="N166" i="5"/>
  <c r="BF166" i="5"/>
  <c r="BI165" i="5"/>
  <c r="BH165" i="5"/>
  <c r="BG165" i="5"/>
  <c r="BE165" i="5"/>
  <c r="AA165" i="5"/>
  <c r="Y165" i="5"/>
  <c r="W165" i="5"/>
  <c r="BK165" i="5"/>
  <c r="N165" i="5"/>
  <c r="BF165" i="5" s="1"/>
  <c r="BI164" i="5"/>
  <c r="BH164" i="5"/>
  <c r="BG164" i="5"/>
  <c r="BE164" i="5"/>
  <c r="AA164" i="5"/>
  <c r="Y164" i="5"/>
  <c r="W164" i="5"/>
  <c r="BK164" i="5"/>
  <c r="N164" i="5"/>
  <c r="BF164" i="5"/>
  <c r="BI163" i="5"/>
  <c r="BH163" i="5"/>
  <c r="BG163" i="5"/>
  <c r="BE163" i="5"/>
  <c r="AA163" i="5"/>
  <c r="Y163" i="5"/>
  <c r="W163" i="5"/>
  <c r="BK163" i="5"/>
  <c r="N163" i="5"/>
  <c r="BF163" i="5" s="1"/>
  <c r="BI162" i="5"/>
  <c r="BH162" i="5"/>
  <c r="BG162" i="5"/>
  <c r="BE162" i="5"/>
  <c r="AA162" i="5"/>
  <c r="Y162" i="5"/>
  <c r="W162" i="5"/>
  <c r="BK162" i="5"/>
  <c r="N162" i="5"/>
  <c r="BF162" i="5"/>
  <c r="BI161" i="5"/>
  <c r="BH161" i="5"/>
  <c r="BG161" i="5"/>
  <c r="BE161" i="5"/>
  <c r="AA161" i="5"/>
  <c r="Y161" i="5"/>
  <c r="W161" i="5"/>
  <c r="BK161" i="5"/>
  <c r="N161" i="5"/>
  <c r="BF161" i="5" s="1"/>
  <c r="BI160" i="5"/>
  <c r="BH160" i="5"/>
  <c r="BG160" i="5"/>
  <c r="BE160" i="5"/>
  <c r="AA160" i="5"/>
  <c r="Y160" i="5"/>
  <c r="W160" i="5"/>
  <c r="BK160" i="5"/>
  <c r="N160" i="5"/>
  <c r="BF160" i="5"/>
  <c r="BI159" i="5"/>
  <c r="BH159" i="5"/>
  <c r="BG159" i="5"/>
  <c r="BE159" i="5"/>
  <c r="AA159" i="5"/>
  <c r="Y159" i="5"/>
  <c r="W159" i="5"/>
  <c r="BK159" i="5"/>
  <c r="N159" i="5"/>
  <c r="BF159" i="5" s="1"/>
  <c r="BI158" i="5"/>
  <c r="BH158" i="5"/>
  <c r="BG158" i="5"/>
  <c r="BE158" i="5"/>
  <c r="AA158" i="5"/>
  <c r="Y158" i="5"/>
  <c r="W158" i="5"/>
  <c r="BK158" i="5"/>
  <c r="N158" i="5"/>
  <c r="BF158" i="5"/>
  <c r="BI157" i="5"/>
  <c r="BH157" i="5"/>
  <c r="BG157" i="5"/>
  <c r="BE157" i="5"/>
  <c r="AA157" i="5"/>
  <c r="Y157" i="5"/>
  <c r="W157" i="5"/>
  <c r="BK157" i="5"/>
  <c r="N157" i="5"/>
  <c r="BF157" i="5" s="1"/>
  <c r="BI156" i="5"/>
  <c r="BH156" i="5"/>
  <c r="BG156" i="5"/>
  <c r="BE156" i="5"/>
  <c r="AA156" i="5"/>
  <c r="Y156" i="5"/>
  <c r="W156" i="5"/>
  <c r="BK156" i="5"/>
  <c r="N156" i="5"/>
  <c r="BF156" i="5"/>
  <c r="BI155" i="5"/>
  <c r="BH155" i="5"/>
  <c r="BG155" i="5"/>
  <c r="BE155" i="5"/>
  <c r="AA155" i="5"/>
  <c r="Y155" i="5"/>
  <c r="W155" i="5"/>
  <c r="BK155" i="5"/>
  <c r="N155" i="5"/>
  <c r="BF155" i="5" s="1"/>
  <c r="BI154" i="5"/>
  <c r="BH154" i="5"/>
  <c r="BG154" i="5"/>
  <c r="BE154" i="5"/>
  <c r="AA154" i="5"/>
  <c r="Y154" i="5"/>
  <c r="W154" i="5"/>
  <c r="BK154" i="5"/>
  <c r="N154" i="5"/>
  <c r="BF154" i="5"/>
  <c r="BI153" i="5"/>
  <c r="BH153" i="5"/>
  <c r="BG153" i="5"/>
  <c r="BE153" i="5"/>
  <c r="AA153" i="5"/>
  <c r="Y153" i="5"/>
  <c r="W153" i="5"/>
  <c r="BK153" i="5"/>
  <c r="N153" i="5"/>
  <c r="BF153" i="5" s="1"/>
  <c r="BI152" i="5"/>
  <c r="BH152" i="5"/>
  <c r="BG152" i="5"/>
  <c r="BE152" i="5"/>
  <c r="AA152" i="5"/>
  <c r="Y152" i="5"/>
  <c r="W152" i="5"/>
  <c r="BK152" i="5"/>
  <c r="N152" i="5"/>
  <c r="BF152" i="5"/>
  <c r="BI151" i="5"/>
  <c r="BH151" i="5"/>
  <c r="BG151" i="5"/>
  <c r="BE151" i="5"/>
  <c r="AA151" i="5"/>
  <c r="Y151" i="5"/>
  <c r="W151" i="5"/>
  <c r="BK151" i="5"/>
  <c r="N151" i="5"/>
  <c r="BF151" i="5" s="1"/>
  <c r="BI150" i="5"/>
  <c r="BH150" i="5"/>
  <c r="BG150" i="5"/>
  <c r="BE150" i="5"/>
  <c r="AA150" i="5"/>
  <c r="Y150" i="5"/>
  <c r="W150" i="5"/>
  <c r="BK150" i="5"/>
  <c r="N150" i="5"/>
  <c r="BF150" i="5"/>
  <c r="BI149" i="5"/>
  <c r="BH149" i="5"/>
  <c r="BG149" i="5"/>
  <c r="BE149" i="5"/>
  <c r="AA149" i="5"/>
  <c r="Y149" i="5"/>
  <c r="W149" i="5"/>
  <c r="BK149" i="5"/>
  <c r="N149" i="5"/>
  <c r="BF149" i="5" s="1"/>
  <c r="BI148" i="5"/>
  <c r="BH148" i="5"/>
  <c r="BG148" i="5"/>
  <c r="BE148" i="5"/>
  <c r="AA148" i="5"/>
  <c r="Y148" i="5"/>
  <c r="W148" i="5"/>
  <c r="BK148" i="5"/>
  <c r="N148" i="5"/>
  <c r="BF148" i="5"/>
  <c r="BI147" i="5"/>
  <c r="BH147" i="5"/>
  <c r="BG147" i="5"/>
  <c r="BE147" i="5"/>
  <c r="AA147" i="5"/>
  <c r="Y147" i="5"/>
  <c r="W147" i="5"/>
  <c r="BK147" i="5"/>
  <c r="N147" i="5"/>
  <c r="BF147" i="5" s="1"/>
  <c r="BI146" i="5"/>
  <c r="BH146" i="5"/>
  <c r="BG146" i="5"/>
  <c r="BE146" i="5"/>
  <c r="AA146" i="5"/>
  <c r="Y146" i="5"/>
  <c r="W146" i="5"/>
  <c r="BK146" i="5"/>
  <c r="N146" i="5"/>
  <c r="BF146" i="5"/>
  <c r="BI145" i="5"/>
  <c r="BH145" i="5"/>
  <c r="BG145" i="5"/>
  <c r="BE145" i="5"/>
  <c r="AA145" i="5"/>
  <c r="Y145" i="5"/>
  <c r="W145" i="5"/>
  <c r="BK145" i="5"/>
  <c r="N145" i="5"/>
  <c r="BF145" i="5" s="1"/>
  <c r="BI144" i="5"/>
  <c r="BH144" i="5"/>
  <c r="BG144" i="5"/>
  <c r="BE144" i="5"/>
  <c r="AA144" i="5"/>
  <c r="Y144" i="5"/>
  <c r="W144" i="5"/>
  <c r="BK144" i="5"/>
  <c r="N144" i="5"/>
  <c r="BF144" i="5"/>
  <c r="BI143" i="5"/>
  <c r="BH143" i="5"/>
  <c r="BG143" i="5"/>
  <c r="BE143" i="5"/>
  <c r="AA143" i="5"/>
  <c r="Y143" i="5"/>
  <c r="W143" i="5"/>
  <c r="BK143" i="5"/>
  <c r="N143" i="5"/>
  <c r="BF143" i="5" s="1"/>
  <c r="BI142" i="5"/>
  <c r="BH142" i="5"/>
  <c r="BG142" i="5"/>
  <c r="BE142" i="5"/>
  <c r="AA142" i="5"/>
  <c r="Y142" i="5"/>
  <c r="W142" i="5"/>
  <c r="BK142" i="5"/>
  <c r="N142" i="5"/>
  <c r="BF142" i="5"/>
  <c r="BI141" i="5"/>
  <c r="BH141" i="5"/>
  <c r="BG141" i="5"/>
  <c r="BE141" i="5"/>
  <c r="AA141" i="5"/>
  <c r="Y141" i="5"/>
  <c r="W141" i="5"/>
  <c r="BK141" i="5"/>
  <c r="N141" i="5"/>
  <c r="BF141" i="5" s="1"/>
  <c r="BI140" i="5"/>
  <c r="BH140" i="5"/>
  <c r="BG140" i="5"/>
  <c r="BE140" i="5"/>
  <c r="AA140" i="5"/>
  <c r="Y140" i="5"/>
  <c r="W140" i="5"/>
  <c r="BK140" i="5"/>
  <c r="N140" i="5"/>
  <c r="BF140" i="5"/>
  <c r="BI139" i="5"/>
  <c r="BH139" i="5"/>
  <c r="BG139" i="5"/>
  <c r="BE139" i="5"/>
  <c r="AA139" i="5"/>
  <c r="Y139" i="5"/>
  <c r="W139" i="5"/>
  <c r="BK139" i="5"/>
  <c r="N139" i="5"/>
  <c r="BF139" i="5" s="1"/>
  <c r="BI138" i="5"/>
  <c r="BH138" i="5"/>
  <c r="BG138" i="5"/>
  <c r="BE138" i="5"/>
  <c r="AA138" i="5"/>
  <c r="Y138" i="5"/>
  <c r="W138" i="5"/>
  <c r="BK138" i="5"/>
  <c r="N138" i="5"/>
  <c r="BF138" i="5"/>
  <c r="BI137" i="5"/>
  <c r="BH137" i="5"/>
  <c r="BG137" i="5"/>
  <c r="BE137" i="5"/>
  <c r="AA137" i="5"/>
  <c r="Y137" i="5"/>
  <c r="W137" i="5"/>
  <c r="BK137" i="5"/>
  <c r="N137" i="5"/>
  <c r="BF137" i="5" s="1"/>
  <c r="BI136" i="5"/>
  <c r="BH136" i="5"/>
  <c r="BG136" i="5"/>
  <c r="BE136" i="5"/>
  <c r="AA136" i="5"/>
  <c r="Y136" i="5"/>
  <c r="W136" i="5"/>
  <c r="BK136" i="5"/>
  <c r="N136" i="5"/>
  <c r="BF136" i="5"/>
  <c r="BI135" i="5"/>
  <c r="BH135" i="5"/>
  <c r="BG135" i="5"/>
  <c r="BE135" i="5"/>
  <c r="AA135" i="5"/>
  <c r="Y135" i="5"/>
  <c r="W135" i="5"/>
  <c r="BK135" i="5"/>
  <c r="N135" i="5"/>
  <c r="BF135" i="5" s="1"/>
  <c r="BI134" i="5"/>
  <c r="BH134" i="5"/>
  <c r="BG134" i="5"/>
  <c r="BE134" i="5"/>
  <c r="AA134" i="5"/>
  <c r="Y134" i="5"/>
  <c r="W134" i="5"/>
  <c r="BK134" i="5"/>
  <c r="N134" i="5"/>
  <c r="BF134" i="5"/>
  <c r="BI133" i="5"/>
  <c r="BH133" i="5"/>
  <c r="BG133" i="5"/>
  <c r="BE133" i="5"/>
  <c r="AA133" i="5"/>
  <c r="Y133" i="5"/>
  <c r="W133" i="5"/>
  <c r="BK133" i="5"/>
  <c r="N133" i="5"/>
  <c r="BF133" i="5" s="1"/>
  <c r="BI132" i="5"/>
  <c r="BH132" i="5"/>
  <c r="BG132" i="5"/>
  <c r="BE132" i="5"/>
  <c r="AA132" i="5"/>
  <c r="Y132" i="5"/>
  <c r="W132" i="5"/>
  <c r="BK132" i="5"/>
  <c r="N132" i="5"/>
  <c r="BF132" i="5"/>
  <c r="BI131" i="5"/>
  <c r="BH131" i="5"/>
  <c r="BG131" i="5"/>
  <c r="BE131" i="5"/>
  <c r="AA131" i="5"/>
  <c r="Y131" i="5"/>
  <c r="W131" i="5"/>
  <c r="BK131" i="5"/>
  <c r="N131" i="5"/>
  <c r="BF131" i="5" s="1"/>
  <c r="BI130" i="5"/>
  <c r="BH130" i="5"/>
  <c r="BG130" i="5"/>
  <c r="BE130" i="5"/>
  <c r="AA130" i="5"/>
  <c r="Y130" i="5"/>
  <c r="W130" i="5"/>
  <c r="BK130" i="5"/>
  <c r="N130" i="5"/>
  <c r="BF130" i="5"/>
  <c r="BI129" i="5"/>
  <c r="BH129" i="5"/>
  <c r="BG129" i="5"/>
  <c r="BE129" i="5"/>
  <c r="AA129" i="5"/>
  <c r="AA128" i="5"/>
  <c r="AA127" i="5" s="1"/>
  <c r="Y129" i="5"/>
  <c r="Y128" i="5" s="1"/>
  <c r="Y127" i="5" s="1"/>
  <c r="W129" i="5"/>
  <c r="W128" i="5"/>
  <c r="W127" i="5" s="1"/>
  <c r="BK129" i="5"/>
  <c r="N129" i="5"/>
  <c r="BF129" i="5"/>
  <c r="BI126" i="5"/>
  <c r="BH126" i="5"/>
  <c r="BG126" i="5"/>
  <c r="BE126" i="5"/>
  <c r="AA126" i="5"/>
  <c r="Y126" i="5"/>
  <c r="W126" i="5"/>
  <c r="BK126" i="5"/>
  <c r="N126" i="5"/>
  <c r="BF126" i="5" s="1"/>
  <c r="BI125" i="5"/>
  <c r="BH125" i="5"/>
  <c r="BG125" i="5"/>
  <c r="BE125" i="5"/>
  <c r="AA125" i="5"/>
  <c r="Y125" i="5"/>
  <c r="W125" i="5"/>
  <c r="BK125" i="5"/>
  <c r="N125" i="5"/>
  <c r="BF125" i="5"/>
  <c r="BI124" i="5"/>
  <c r="BH124" i="5"/>
  <c r="BG124" i="5"/>
  <c r="BE124" i="5"/>
  <c r="AA124" i="5"/>
  <c r="Y124" i="5"/>
  <c r="W124" i="5"/>
  <c r="BK124" i="5"/>
  <c r="N124" i="5"/>
  <c r="BF124" i="5" s="1"/>
  <c r="BI123" i="5"/>
  <c r="BH123" i="5"/>
  <c r="BG123" i="5"/>
  <c r="BE123" i="5"/>
  <c r="AA123" i="5"/>
  <c r="Y123" i="5"/>
  <c r="W123" i="5"/>
  <c r="BK123" i="5"/>
  <c r="N123" i="5"/>
  <c r="BF123" i="5"/>
  <c r="BI122" i="5"/>
  <c r="BH122" i="5"/>
  <c r="BG122" i="5"/>
  <c r="BE122" i="5"/>
  <c r="AA122" i="5"/>
  <c r="Y122" i="5"/>
  <c r="W122" i="5"/>
  <c r="BK122" i="5"/>
  <c r="N122" i="5"/>
  <c r="BF122" i="5" s="1"/>
  <c r="BI121" i="5"/>
  <c r="BH121" i="5"/>
  <c r="BG121" i="5"/>
  <c r="BE121" i="5"/>
  <c r="AA121" i="5"/>
  <c r="Y121" i="5"/>
  <c r="W121" i="5"/>
  <c r="BK121" i="5"/>
  <c r="N121" i="5"/>
  <c r="BF121" i="5"/>
  <c r="BI120" i="5"/>
  <c r="BH120" i="5"/>
  <c r="BG120" i="5"/>
  <c r="BE120" i="5"/>
  <c r="AA120" i="5"/>
  <c r="Y120" i="5"/>
  <c r="Y117" i="5" s="1"/>
  <c r="Y116" i="5" s="1"/>
  <c r="Y115" i="5" s="1"/>
  <c r="W120" i="5"/>
  <c r="BK120" i="5"/>
  <c r="N120" i="5"/>
  <c r="BF120" i="5" s="1"/>
  <c r="BI119" i="5"/>
  <c r="BH119" i="5"/>
  <c r="BG119" i="5"/>
  <c r="BE119" i="5"/>
  <c r="AA119" i="5"/>
  <c r="Y119" i="5"/>
  <c r="W119" i="5"/>
  <c r="BK119" i="5"/>
  <c r="N119" i="5"/>
  <c r="BF119" i="5"/>
  <c r="BI118" i="5"/>
  <c r="H36" i="5" s="1"/>
  <c r="BD91" i="1" s="1"/>
  <c r="BH118" i="5"/>
  <c r="BG118" i="5"/>
  <c r="H34" i="5"/>
  <c r="BB91" i="1" s="1"/>
  <c r="BE118" i="5"/>
  <c r="AA118" i="5"/>
  <c r="AA117" i="5"/>
  <c r="AA116" i="5" s="1"/>
  <c r="Y118" i="5"/>
  <c r="W118" i="5"/>
  <c r="W117" i="5"/>
  <c r="W116" i="5" s="1"/>
  <c r="BK118" i="5"/>
  <c r="BK117" i="5" s="1"/>
  <c r="N118" i="5"/>
  <c r="BF118" i="5" s="1"/>
  <c r="F109" i="5"/>
  <c r="F107" i="5"/>
  <c r="M28" i="5"/>
  <c r="AS91" i="1"/>
  <c r="F81" i="5"/>
  <c r="F79" i="5"/>
  <c r="O21" i="5"/>
  <c r="E21" i="5"/>
  <c r="M112" i="5" s="1"/>
  <c r="O20" i="5"/>
  <c r="O18" i="5"/>
  <c r="E18" i="5"/>
  <c r="M111" i="5" s="1"/>
  <c r="O17" i="5"/>
  <c r="O15" i="5"/>
  <c r="E15" i="5"/>
  <c r="F112" i="5" s="1"/>
  <c r="F84" i="5"/>
  <c r="O14" i="5"/>
  <c r="O12" i="5"/>
  <c r="E12" i="5"/>
  <c r="F111" i="5"/>
  <c r="F83" i="5"/>
  <c r="O11" i="5"/>
  <c r="O9" i="5"/>
  <c r="M81" i="5" s="1"/>
  <c r="M109" i="5"/>
  <c r="F6" i="5"/>
  <c r="F106" i="5" s="1"/>
  <c r="F78" i="5"/>
  <c r="AY90" i="1"/>
  <c r="AX90" i="1"/>
  <c r="BI167" i="4"/>
  <c r="BH167" i="4"/>
  <c r="BG167" i="4"/>
  <c r="BE167" i="4"/>
  <c r="AA167" i="4"/>
  <c r="AA166" i="4"/>
  <c r="Y167" i="4"/>
  <c r="Y166" i="4" s="1"/>
  <c r="W167" i="4"/>
  <c r="W166" i="4"/>
  <c r="BK167" i="4"/>
  <c r="BK166" i="4" s="1"/>
  <c r="N166" i="4" s="1"/>
  <c r="N98" i="4" s="1"/>
  <c r="N167" i="4"/>
  <c r="BF167" i="4" s="1"/>
  <c r="BI165" i="4"/>
  <c r="BH165" i="4"/>
  <c r="BG165" i="4"/>
  <c r="BE165" i="4"/>
  <c r="AA165" i="4"/>
  <c r="Y165" i="4"/>
  <c r="W165" i="4"/>
  <c r="BK165" i="4"/>
  <c r="N165" i="4"/>
  <c r="BF165" i="4"/>
  <c r="BI164" i="4"/>
  <c r="BH164" i="4"/>
  <c r="BG164" i="4"/>
  <c r="BE164" i="4"/>
  <c r="AA164" i="4"/>
  <c r="AA160" i="4" s="1"/>
  <c r="Y164" i="4"/>
  <c r="W164" i="4"/>
  <c r="BK164" i="4"/>
  <c r="N164" i="4"/>
  <c r="BF164" i="4" s="1"/>
  <c r="BI163" i="4"/>
  <c r="BH163" i="4"/>
  <c r="BG163" i="4"/>
  <c r="BE163" i="4"/>
  <c r="AA163" i="4"/>
  <c r="Y163" i="4"/>
  <c r="W163" i="4"/>
  <c r="BK163" i="4"/>
  <c r="N163" i="4"/>
  <c r="BF163" i="4"/>
  <c r="BI162" i="4"/>
  <c r="BH162" i="4"/>
  <c r="BG162" i="4"/>
  <c r="BE162" i="4"/>
  <c r="AA162" i="4"/>
  <c r="Y162" i="4"/>
  <c r="W162" i="4"/>
  <c r="BK162" i="4"/>
  <c r="N162" i="4"/>
  <c r="BF162" i="4" s="1"/>
  <c r="BI161" i="4"/>
  <c r="BH161" i="4"/>
  <c r="BG161" i="4"/>
  <c r="BE161" i="4"/>
  <c r="AA161" i="4"/>
  <c r="Y161" i="4"/>
  <c r="Y160" i="4" s="1"/>
  <c r="W161" i="4"/>
  <c r="W160" i="4"/>
  <c r="BK161" i="4"/>
  <c r="N161" i="4"/>
  <c r="BF161" i="4" s="1"/>
  <c r="BI159" i="4"/>
  <c r="BH159" i="4"/>
  <c r="BG159" i="4"/>
  <c r="BE159" i="4"/>
  <c r="AA159" i="4"/>
  <c r="Y159" i="4"/>
  <c r="W159" i="4"/>
  <c r="BK159" i="4"/>
  <c r="N159" i="4"/>
  <c r="BF159" i="4"/>
  <c r="BI158" i="4"/>
  <c r="BH158" i="4"/>
  <c r="BG158" i="4"/>
  <c r="BE158" i="4"/>
  <c r="AA158" i="4"/>
  <c r="Y158" i="4"/>
  <c r="W158" i="4"/>
  <c r="BK158" i="4"/>
  <c r="N158" i="4"/>
  <c r="BF158" i="4" s="1"/>
  <c r="BI157" i="4"/>
  <c r="BH157" i="4"/>
  <c r="BG157" i="4"/>
  <c r="BE157" i="4"/>
  <c r="AA157" i="4"/>
  <c r="Y157" i="4"/>
  <c r="W157" i="4"/>
  <c r="BK157" i="4"/>
  <c r="N157" i="4"/>
  <c r="BF157" i="4"/>
  <c r="BI156" i="4"/>
  <c r="BH156" i="4"/>
  <c r="BG156" i="4"/>
  <c r="BE156" i="4"/>
  <c r="AA156" i="4"/>
  <c r="AA154" i="4" s="1"/>
  <c r="Y156" i="4"/>
  <c r="W156" i="4"/>
  <c r="BK156" i="4"/>
  <c r="N156" i="4"/>
  <c r="BF156" i="4" s="1"/>
  <c r="BI155" i="4"/>
  <c r="BH155" i="4"/>
  <c r="BG155" i="4"/>
  <c r="BE155" i="4"/>
  <c r="AA155" i="4"/>
  <c r="Y155" i="4"/>
  <c r="Y154" i="4" s="1"/>
  <c r="W155" i="4"/>
  <c r="W154" i="4"/>
  <c r="BK155" i="4"/>
  <c r="N155" i="4"/>
  <c r="BF155" i="4" s="1"/>
  <c r="BI153" i="4"/>
  <c r="BH153" i="4"/>
  <c r="BG153" i="4"/>
  <c r="BE153" i="4"/>
  <c r="AA153" i="4"/>
  <c r="Y153" i="4"/>
  <c r="W153" i="4"/>
  <c r="BK153" i="4"/>
  <c r="N153" i="4"/>
  <c r="BF153" i="4"/>
  <c r="BI152" i="4"/>
  <c r="BH152" i="4"/>
  <c r="BG152" i="4"/>
  <c r="BE152" i="4"/>
  <c r="AA152" i="4"/>
  <c r="Y152" i="4"/>
  <c r="W152" i="4"/>
  <c r="BK152" i="4"/>
  <c r="N152" i="4"/>
  <c r="BF152" i="4" s="1"/>
  <c r="BI151" i="4"/>
  <c r="BH151" i="4"/>
  <c r="BG151" i="4"/>
  <c r="BE151" i="4"/>
  <c r="AA151" i="4"/>
  <c r="Y151" i="4"/>
  <c r="W151" i="4"/>
  <c r="BK151" i="4"/>
  <c r="N151" i="4"/>
  <c r="BF151" i="4"/>
  <c r="BI150" i="4"/>
  <c r="BH150" i="4"/>
  <c r="BG150" i="4"/>
  <c r="BE150" i="4"/>
  <c r="AA150" i="4"/>
  <c r="Y150" i="4"/>
  <c r="W150" i="4"/>
  <c r="BK150" i="4"/>
  <c r="N150" i="4"/>
  <c r="BF150" i="4" s="1"/>
  <c r="BI149" i="4"/>
  <c r="BH149" i="4"/>
  <c r="BG149" i="4"/>
  <c r="BE149" i="4"/>
  <c r="AA149" i="4"/>
  <c r="Y149" i="4"/>
  <c r="W149" i="4"/>
  <c r="BK149" i="4"/>
  <c r="N149" i="4"/>
  <c r="BF149" i="4"/>
  <c r="BI148" i="4"/>
  <c r="BH148" i="4"/>
  <c r="BG148" i="4"/>
  <c r="BE148" i="4"/>
  <c r="AA148" i="4"/>
  <c r="Y148" i="4"/>
  <c r="W148" i="4"/>
  <c r="BK148" i="4"/>
  <c r="N148" i="4"/>
  <c r="BF148" i="4" s="1"/>
  <c r="BI147" i="4"/>
  <c r="BH147" i="4"/>
  <c r="BG147" i="4"/>
  <c r="BE147" i="4"/>
  <c r="AA147" i="4"/>
  <c r="Y147" i="4"/>
  <c r="W147" i="4"/>
  <c r="BK147" i="4"/>
  <c r="N147" i="4"/>
  <c r="BF147" i="4" s="1"/>
  <c r="BI146" i="4"/>
  <c r="BH146" i="4"/>
  <c r="BG146" i="4"/>
  <c r="BE146" i="4"/>
  <c r="AA146" i="4"/>
  <c r="AA144" i="4" s="1"/>
  <c r="Y146" i="4"/>
  <c r="W146" i="4"/>
  <c r="BK146" i="4"/>
  <c r="N146" i="4"/>
  <c r="BF146" i="4" s="1"/>
  <c r="BI145" i="4"/>
  <c r="BH145" i="4"/>
  <c r="BG145" i="4"/>
  <c r="BE145" i="4"/>
  <c r="AA145" i="4"/>
  <c r="Y145" i="4"/>
  <c r="W145" i="4"/>
  <c r="W144" i="4"/>
  <c r="BK145" i="4"/>
  <c r="N145" i="4"/>
  <c r="BF145" i="4" s="1"/>
  <c r="BI143" i="4"/>
  <c r="BH143" i="4"/>
  <c r="BG143" i="4"/>
  <c r="BE143" i="4"/>
  <c r="AA143" i="4"/>
  <c r="Y143" i="4"/>
  <c r="W143" i="4"/>
  <c r="BK143" i="4"/>
  <c r="N143" i="4"/>
  <c r="BF143" i="4"/>
  <c r="BI142" i="4"/>
  <c r="BH142" i="4"/>
  <c r="BG142" i="4"/>
  <c r="BE142" i="4"/>
  <c r="AA142" i="4"/>
  <c r="Y142" i="4"/>
  <c r="W142" i="4"/>
  <c r="BK142" i="4"/>
  <c r="N142" i="4"/>
  <c r="BF142" i="4" s="1"/>
  <c r="BI141" i="4"/>
  <c r="BH141" i="4"/>
  <c r="BG141" i="4"/>
  <c r="BE141" i="4"/>
  <c r="AA141" i="4"/>
  <c r="Y141" i="4"/>
  <c r="W141" i="4"/>
  <c r="BK141" i="4"/>
  <c r="N141" i="4"/>
  <c r="BF141" i="4" s="1"/>
  <c r="BI140" i="4"/>
  <c r="BH140" i="4"/>
  <c r="BG140" i="4"/>
  <c r="BE140" i="4"/>
  <c r="AA140" i="4"/>
  <c r="Y140" i="4"/>
  <c r="W140" i="4"/>
  <c r="BK140" i="4"/>
  <c r="N140" i="4"/>
  <c r="BF140" i="4" s="1"/>
  <c r="BI139" i="4"/>
  <c r="BH139" i="4"/>
  <c r="BG139" i="4"/>
  <c r="BE139" i="4"/>
  <c r="AA139" i="4"/>
  <c r="Y139" i="4"/>
  <c r="W139" i="4"/>
  <c r="W135" i="4" s="1"/>
  <c r="W134" i="4" s="1"/>
  <c r="BK139" i="4"/>
  <c r="N139" i="4"/>
  <c r="BF139" i="4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E137" i="4"/>
  <c r="AA137" i="4"/>
  <c r="Y137" i="4"/>
  <c r="W137" i="4"/>
  <c r="BK137" i="4"/>
  <c r="N137" i="4"/>
  <c r="BF137" i="4"/>
  <c r="BI136" i="4"/>
  <c r="BH136" i="4"/>
  <c r="BG136" i="4"/>
  <c r="BE136" i="4"/>
  <c r="AA136" i="4"/>
  <c r="Y136" i="4"/>
  <c r="Y135" i="4" s="1"/>
  <c r="W136" i="4"/>
  <c r="BK136" i="4"/>
  <c r="N136" i="4"/>
  <c r="BF136" i="4" s="1"/>
  <c r="BI133" i="4"/>
  <c r="BH133" i="4"/>
  <c r="BG133" i="4"/>
  <c r="BE133" i="4"/>
  <c r="AA133" i="4"/>
  <c r="AA132" i="4"/>
  <c r="Y133" i="4"/>
  <c r="Y132" i="4" s="1"/>
  <c r="W133" i="4"/>
  <c r="W132" i="4"/>
  <c r="BK133" i="4"/>
  <c r="BK132" i="4" s="1"/>
  <c r="N132" i="4" s="1"/>
  <c r="N92" i="4" s="1"/>
  <c r="N133" i="4"/>
  <c r="BF133" i="4" s="1"/>
  <c r="BI131" i="4"/>
  <c r="BH131" i="4"/>
  <c r="BG131" i="4"/>
  <c r="BE131" i="4"/>
  <c r="AA131" i="4"/>
  <c r="Y131" i="4"/>
  <c r="W131" i="4"/>
  <c r="BK131" i="4"/>
  <c r="N131" i="4"/>
  <c r="BF131" i="4"/>
  <c r="BI130" i="4"/>
  <c r="BH130" i="4"/>
  <c r="BG130" i="4"/>
  <c r="BE130" i="4"/>
  <c r="AA130" i="4"/>
  <c r="Y130" i="4"/>
  <c r="W130" i="4"/>
  <c r="BK130" i="4"/>
  <c r="N130" i="4"/>
  <c r="BF130" i="4" s="1"/>
  <c r="BI129" i="4"/>
  <c r="BH129" i="4"/>
  <c r="BG129" i="4"/>
  <c r="BE129" i="4"/>
  <c r="AA129" i="4"/>
  <c r="Y129" i="4"/>
  <c r="W129" i="4"/>
  <c r="W126" i="4" s="1"/>
  <c r="BK129" i="4"/>
  <c r="N129" i="4"/>
  <c r="BF129" i="4"/>
  <c r="BI128" i="4"/>
  <c r="BH128" i="4"/>
  <c r="BG128" i="4"/>
  <c r="BE128" i="4"/>
  <c r="AA128" i="4"/>
  <c r="AA126" i="4" s="1"/>
  <c r="Y128" i="4"/>
  <c r="W128" i="4"/>
  <c r="BK128" i="4"/>
  <c r="N128" i="4"/>
  <c r="BF128" i="4" s="1"/>
  <c r="BI127" i="4"/>
  <c r="BH127" i="4"/>
  <c r="BG127" i="4"/>
  <c r="BE127" i="4"/>
  <c r="AA127" i="4"/>
  <c r="Y127" i="4"/>
  <c r="W127" i="4"/>
  <c r="BK127" i="4"/>
  <c r="N127" i="4"/>
  <c r="BF127" i="4" s="1"/>
  <c r="BI125" i="4"/>
  <c r="BH125" i="4"/>
  <c r="BG125" i="4"/>
  <c r="BE125" i="4"/>
  <c r="AA125" i="4"/>
  <c r="Y125" i="4"/>
  <c r="Y121" i="4" s="1"/>
  <c r="W125" i="4"/>
  <c r="BK125" i="4"/>
  <c r="N125" i="4"/>
  <c r="BF125" i="4"/>
  <c r="BI124" i="4"/>
  <c r="BH124" i="4"/>
  <c r="BG124" i="4"/>
  <c r="BE124" i="4"/>
  <c r="AA124" i="4"/>
  <c r="Y124" i="4"/>
  <c r="W124" i="4"/>
  <c r="BK124" i="4"/>
  <c r="N124" i="4"/>
  <c r="BF124" i="4" s="1"/>
  <c r="BI123" i="4"/>
  <c r="BH123" i="4"/>
  <c r="BG123" i="4"/>
  <c r="BE123" i="4"/>
  <c r="AA123" i="4"/>
  <c r="Y123" i="4"/>
  <c r="W123" i="4"/>
  <c r="BK123" i="4"/>
  <c r="N123" i="4"/>
  <c r="BF123" i="4"/>
  <c r="BI122" i="4"/>
  <c r="BH122" i="4"/>
  <c r="H35" i="4" s="1"/>
  <c r="BC90" i="1" s="1"/>
  <c r="BG122" i="4"/>
  <c r="BE122" i="4"/>
  <c r="AA122" i="4"/>
  <c r="AA121" i="4"/>
  <c r="AA120" i="4" s="1"/>
  <c r="Y122" i="4"/>
  <c r="W122" i="4"/>
  <c r="W121" i="4"/>
  <c r="W120" i="4" s="1"/>
  <c r="W119" i="4" s="1"/>
  <c r="AU90" i="1" s="1"/>
  <c r="BK122" i="4"/>
  <c r="N122" i="4"/>
  <c r="BF122" i="4" s="1"/>
  <c r="F113" i="4"/>
  <c r="F111" i="4"/>
  <c r="M28" i="4"/>
  <c r="AS90" i="1"/>
  <c r="AS87" i="1" s="1"/>
  <c r="F81" i="4"/>
  <c r="F79" i="4"/>
  <c r="O21" i="4"/>
  <c r="E21" i="4"/>
  <c r="M84" i="4" s="1"/>
  <c r="O20" i="4"/>
  <c r="O18" i="4"/>
  <c r="E18" i="4"/>
  <c r="O17" i="4"/>
  <c r="O15" i="4"/>
  <c r="E15" i="4"/>
  <c r="F116" i="4" s="1"/>
  <c r="F84" i="4"/>
  <c r="O14" i="4"/>
  <c r="O12" i="4"/>
  <c r="E12" i="4"/>
  <c r="F115" i="4"/>
  <c r="F83" i="4"/>
  <c r="O11" i="4"/>
  <c r="O9" i="4"/>
  <c r="M113" i="4"/>
  <c r="M81" i="4"/>
  <c r="F6" i="4"/>
  <c r="F110" i="4" s="1"/>
  <c r="F78" i="4"/>
  <c r="AY89" i="1"/>
  <c r="AX89" i="1"/>
  <c r="BI174" i="3"/>
  <c r="BH174" i="3"/>
  <c r="BG174" i="3"/>
  <c r="BE174" i="3"/>
  <c r="AA174" i="3"/>
  <c r="AA173" i="3"/>
  <c r="Y174" i="3"/>
  <c r="Y173" i="3" s="1"/>
  <c r="W174" i="3"/>
  <c r="W173" i="3"/>
  <c r="BK174" i="3"/>
  <c r="BK173" i="3" s="1"/>
  <c r="N173" i="3" s="1"/>
  <c r="N97" i="3" s="1"/>
  <c r="N174" i="3"/>
  <c r="BF174" i="3" s="1"/>
  <c r="BI172" i="3"/>
  <c r="BH172" i="3"/>
  <c r="BG172" i="3"/>
  <c r="BE172" i="3"/>
  <c r="AA172" i="3"/>
  <c r="Y172" i="3"/>
  <c r="W172" i="3"/>
  <c r="BK172" i="3"/>
  <c r="N172" i="3"/>
  <c r="BF172" i="3"/>
  <c r="BI171" i="3"/>
  <c r="BH171" i="3"/>
  <c r="BG171" i="3"/>
  <c r="BE171" i="3"/>
  <c r="AA171" i="3"/>
  <c r="Y171" i="3"/>
  <c r="W171" i="3"/>
  <c r="BK171" i="3"/>
  <c r="N171" i="3"/>
  <c r="BF171" i="3" s="1"/>
  <c r="BI170" i="3"/>
  <c r="BH170" i="3"/>
  <c r="BG170" i="3"/>
  <c r="BE170" i="3"/>
  <c r="AA170" i="3"/>
  <c r="Y170" i="3"/>
  <c r="W170" i="3"/>
  <c r="BK170" i="3"/>
  <c r="N170" i="3"/>
  <c r="BF170" i="3"/>
  <c r="BI169" i="3"/>
  <c r="BH169" i="3"/>
  <c r="BG169" i="3"/>
  <c r="BE169" i="3"/>
  <c r="AA169" i="3"/>
  <c r="Y169" i="3"/>
  <c r="W169" i="3"/>
  <c r="BK169" i="3"/>
  <c r="N169" i="3"/>
  <c r="BF169" i="3" s="1"/>
  <c r="BI168" i="3"/>
  <c r="BH168" i="3"/>
  <c r="BG168" i="3"/>
  <c r="BE168" i="3"/>
  <c r="AA168" i="3"/>
  <c r="Y168" i="3"/>
  <c r="W168" i="3"/>
  <c r="BK168" i="3"/>
  <c r="N168" i="3"/>
  <c r="BF168" i="3"/>
  <c r="BI167" i="3"/>
  <c r="BH167" i="3"/>
  <c r="BG167" i="3"/>
  <c r="BE167" i="3"/>
  <c r="AA167" i="3"/>
  <c r="Y167" i="3"/>
  <c r="W167" i="3"/>
  <c r="BK167" i="3"/>
  <c r="N167" i="3"/>
  <c r="BF167" i="3" s="1"/>
  <c r="BI166" i="3"/>
  <c r="BH166" i="3"/>
  <c r="BG166" i="3"/>
  <c r="BE166" i="3"/>
  <c r="AA166" i="3"/>
  <c r="Y166" i="3"/>
  <c r="W166" i="3"/>
  <c r="BK166" i="3"/>
  <c r="N166" i="3"/>
  <c r="BF166" i="3" s="1"/>
  <c r="BI165" i="3"/>
  <c r="BH165" i="3"/>
  <c r="BG165" i="3"/>
  <c r="BE165" i="3"/>
  <c r="AA165" i="3"/>
  <c r="Y165" i="3"/>
  <c r="W165" i="3"/>
  <c r="BK165" i="3"/>
  <c r="N165" i="3"/>
  <c r="BF165" i="3" s="1"/>
  <c r="BI164" i="3"/>
  <c r="BH164" i="3"/>
  <c r="BG164" i="3"/>
  <c r="BE164" i="3"/>
  <c r="AA164" i="3"/>
  <c r="Y164" i="3"/>
  <c r="W164" i="3"/>
  <c r="BK164" i="3"/>
  <c r="N164" i="3"/>
  <c r="BF164" i="3"/>
  <c r="BI163" i="3"/>
  <c r="BH163" i="3"/>
  <c r="BG163" i="3"/>
  <c r="BE163" i="3"/>
  <c r="AA163" i="3"/>
  <c r="Y163" i="3"/>
  <c r="W163" i="3"/>
  <c r="BK163" i="3"/>
  <c r="N163" i="3"/>
  <c r="BF163" i="3" s="1"/>
  <c r="BI162" i="3"/>
  <c r="BH162" i="3"/>
  <c r="BG162" i="3"/>
  <c r="BE162" i="3"/>
  <c r="AA162" i="3"/>
  <c r="AA161" i="3"/>
  <c r="AA160" i="3" s="1"/>
  <c r="Y162" i="3"/>
  <c r="W162" i="3"/>
  <c r="W161" i="3" s="1"/>
  <c r="W160" i="3" s="1"/>
  <c r="BK162" i="3"/>
  <c r="N162" i="3"/>
  <c r="BF162" i="3" s="1"/>
  <c r="BI159" i="3"/>
  <c r="BH159" i="3"/>
  <c r="BG159" i="3"/>
  <c r="BE159" i="3"/>
  <c r="AA159" i="3"/>
  <c r="AA158" i="3" s="1"/>
  <c r="Y159" i="3"/>
  <c r="Y158" i="3"/>
  <c r="W159" i="3"/>
  <c r="W158" i="3" s="1"/>
  <c r="BK159" i="3"/>
  <c r="BK158" i="3" s="1"/>
  <c r="N158" i="3" s="1"/>
  <c r="N94" i="3" s="1"/>
  <c r="N159" i="3"/>
  <c r="BF159" i="3" s="1"/>
  <c r="BI157" i="3"/>
  <c r="BH157" i="3"/>
  <c r="BG157" i="3"/>
  <c r="BE157" i="3"/>
  <c r="AA157" i="3"/>
  <c r="Y157" i="3"/>
  <c r="W157" i="3"/>
  <c r="BK157" i="3"/>
  <c r="N157" i="3"/>
  <c r="BF157" i="3" s="1"/>
  <c r="BI156" i="3"/>
  <c r="BH156" i="3"/>
  <c r="BG156" i="3"/>
  <c r="BE156" i="3"/>
  <c r="AA156" i="3"/>
  <c r="Y156" i="3"/>
  <c r="W156" i="3"/>
  <c r="BK156" i="3"/>
  <c r="N156" i="3"/>
  <c r="BF156" i="3"/>
  <c r="BI155" i="3"/>
  <c r="BH155" i="3"/>
  <c r="BG155" i="3"/>
  <c r="BE155" i="3"/>
  <c r="AA155" i="3"/>
  <c r="Y155" i="3"/>
  <c r="W155" i="3"/>
  <c r="BK155" i="3"/>
  <c r="N155" i="3"/>
  <c r="BF155" i="3" s="1"/>
  <c r="BI154" i="3"/>
  <c r="BH154" i="3"/>
  <c r="BG154" i="3"/>
  <c r="BE154" i="3"/>
  <c r="AA154" i="3"/>
  <c r="Y154" i="3"/>
  <c r="W154" i="3"/>
  <c r="BK154" i="3"/>
  <c r="N154" i="3"/>
  <c r="BF154" i="3" s="1"/>
  <c r="BI153" i="3"/>
  <c r="BH153" i="3"/>
  <c r="BG153" i="3"/>
  <c r="BE153" i="3"/>
  <c r="AA153" i="3"/>
  <c r="Y153" i="3"/>
  <c r="W153" i="3"/>
  <c r="BK153" i="3"/>
  <c r="N153" i="3"/>
  <c r="BF153" i="3" s="1"/>
  <c r="BI152" i="3"/>
  <c r="BH152" i="3"/>
  <c r="BG152" i="3"/>
  <c r="BE152" i="3"/>
  <c r="AA152" i="3"/>
  <c r="Y152" i="3"/>
  <c r="W152" i="3"/>
  <c r="BK152" i="3"/>
  <c r="N152" i="3"/>
  <c r="BF152" i="3"/>
  <c r="BI151" i="3"/>
  <c r="BH151" i="3"/>
  <c r="BG151" i="3"/>
  <c r="BE151" i="3"/>
  <c r="AA151" i="3"/>
  <c r="Y151" i="3"/>
  <c r="W151" i="3"/>
  <c r="BK151" i="3"/>
  <c r="N151" i="3"/>
  <c r="BF151" i="3" s="1"/>
  <c r="BI150" i="3"/>
  <c r="BH150" i="3"/>
  <c r="BG150" i="3"/>
  <c r="BE150" i="3"/>
  <c r="AA150" i="3"/>
  <c r="Y150" i="3"/>
  <c r="W150" i="3"/>
  <c r="BK150" i="3"/>
  <c r="N150" i="3"/>
  <c r="BF150" i="3"/>
  <c r="BI149" i="3"/>
  <c r="BH149" i="3"/>
  <c r="BG149" i="3"/>
  <c r="BE149" i="3"/>
  <c r="AA149" i="3"/>
  <c r="Y149" i="3"/>
  <c r="W149" i="3"/>
  <c r="BK149" i="3"/>
  <c r="N149" i="3"/>
  <c r="BF149" i="3" s="1"/>
  <c r="BI148" i="3"/>
  <c r="BH148" i="3"/>
  <c r="BG148" i="3"/>
  <c r="BE148" i="3"/>
  <c r="AA148" i="3"/>
  <c r="Y148" i="3"/>
  <c r="W148" i="3"/>
  <c r="BK148" i="3"/>
  <c r="N148" i="3"/>
  <c r="BF148" i="3"/>
  <c r="BI147" i="3"/>
  <c r="BH147" i="3"/>
  <c r="BG147" i="3"/>
  <c r="BE147" i="3"/>
  <c r="AA147" i="3"/>
  <c r="Y147" i="3"/>
  <c r="W147" i="3"/>
  <c r="BK147" i="3"/>
  <c r="N147" i="3"/>
  <c r="BF147" i="3" s="1"/>
  <c r="BI146" i="3"/>
  <c r="BH146" i="3"/>
  <c r="BG146" i="3"/>
  <c r="BE146" i="3"/>
  <c r="AA146" i="3"/>
  <c r="Y146" i="3"/>
  <c r="W146" i="3"/>
  <c r="BK146" i="3"/>
  <c r="N146" i="3"/>
  <c r="BF146" i="3" s="1"/>
  <c r="BI145" i="3"/>
  <c r="BH145" i="3"/>
  <c r="BG145" i="3"/>
  <c r="BE145" i="3"/>
  <c r="AA145" i="3"/>
  <c r="Y145" i="3"/>
  <c r="W145" i="3"/>
  <c r="BK145" i="3"/>
  <c r="N145" i="3"/>
  <c r="BF145" i="3" s="1"/>
  <c r="BI144" i="3"/>
  <c r="BH144" i="3"/>
  <c r="BG144" i="3"/>
  <c r="BE144" i="3"/>
  <c r="AA144" i="3"/>
  <c r="Y144" i="3"/>
  <c r="W144" i="3"/>
  <c r="W141" i="3" s="1"/>
  <c r="BK144" i="3"/>
  <c r="N144" i="3"/>
  <c r="BF144" i="3"/>
  <c r="BI143" i="3"/>
  <c r="BH143" i="3"/>
  <c r="BG143" i="3"/>
  <c r="BE143" i="3"/>
  <c r="AA143" i="3"/>
  <c r="AA141" i="3" s="1"/>
  <c r="Y143" i="3"/>
  <c r="W143" i="3"/>
  <c r="BK143" i="3"/>
  <c r="N143" i="3"/>
  <c r="BF143" i="3" s="1"/>
  <c r="BI142" i="3"/>
  <c r="BH142" i="3"/>
  <c r="BG142" i="3"/>
  <c r="BE142" i="3"/>
  <c r="AA142" i="3"/>
  <c r="Y142" i="3"/>
  <c r="Y141" i="3" s="1"/>
  <c r="W142" i="3"/>
  <c r="BK142" i="3"/>
  <c r="N142" i="3"/>
  <c r="BF142" i="3" s="1"/>
  <c r="BI140" i="3"/>
  <c r="BH140" i="3"/>
  <c r="BG140" i="3"/>
  <c r="BE140" i="3"/>
  <c r="AA140" i="3"/>
  <c r="Y140" i="3"/>
  <c r="W140" i="3"/>
  <c r="BK140" i="3"/>
  <c r="N140" i="3"/>
  <c r="BF140" i="3"/>
  <c r="BI139" i="3"/>
  <c r="BH139" i="3"/>
  <c r="BG139" i="3"/>
  <c r="BE139" i="3"/>
  <c r="AA139" i="3"/>
  <c r="Y139" i="3"/>
  <c r="W139" i="3"/>
  <c r="BK139" i="3"/>
  <c r="N139" i="3"/>
  <c r="BF139" i="3"/>
  <c r="BI138" i="3"/>
  <c r="BH138" i="3"/>
  <c r="BG138" i="3"/>
  <c r="BE138" i="3"/>
  <c r="AA138" i="3"/>
  <c r="Y138" i="3"/>
  <c r="W138" i="3"/>
  <c r="BK138" i="3"/>
  <c r="N138" i="3"/>
  <c r="BF138" i="3"/>
  <c r="BI137" i="3"/>
  <c r="BH137" i="3"/>
  <c r="BG137" i="3"/>
  <c r="BE137" i="3"/>
  <c r="AA137" i="3"/>
  <c r="Y137" i="3"/>
  <c r="W137" i="3"/>
  <c r="BK137" i="3"/>
  <c r="N137" i="3"/>
  <c r="BF137" i="3"/>
  <c r="BI136" i="3"/>
  <c r="BH136" i="3"/>
  <c r="BG136" i="3"/>
  <c r="BE136" i="3"/>
  <c r="AA136" i="3"/>
  <c r="Y136" i="3"/>
  <c r="W136" i="3"/>
  <c r="BK136" i="3"/>
  <c r="N136" i="3"/>
  <c r="BF136" i="3"/>
  <c r="BI135" i="3"/>
  <c r="BH135" i="3"/>
  <c r="BG135" i="3"/>
  <c r="BE135" i="3"/>
  <c r="AA135" i="3"/>
  <c r="Y135" i="3"/>
  <c r="W135" i="3"/>
  <c r="BK135" i="3"/>
  <c r="N135" i="3"/>
  <c r="BF135" i="3"/>
  <c r="BI134" i="3"/>
  <c r="BH134" i="3"/>
  <c r="BG134" i="3"/>
  <c r="BE134" i="3"/>
  <c r="AA134" i="3"/>
  <c r="Y134" i="3"/>
  <c r="W134" i="3"/>
  <c r="BK134" i="3"/>
  <c r="N134" i="3"/>
  <c r="BF134" i="3"/>
  <c r="BI133" i="3"/>
  <c r="BH133" i="3"/>
  <c r="BG133" i="3"/>
  <c r="BE133" i="3"/>
  <c r="AA133" i="3"/>
  <c r="Y133" i="3"/>
  <c r="Y130" i="3" s="1"/>
  <c r="W133" i="3"/>
  <c r="BK133" i="3"/>
  <c r="N133" i="3"/>
  <c r="BF133" i="3"/>
  <c r="BI132" i="3"/>
  <c r="BH132" i="3"/>
  <c r="BG132" i="3"/>
  <c r="BE132" i="3"/>
  <c r="AA132" i="3"/>
  <c r="Y132" i="3"/>
  <c r="W132" i="3"/>
  <c r="BK132" i="3"/>
  <c r="N132" i="3"/>
  <c r="BF132" i="3"/>
  <c r="BI131" i="3"/>
  <c r="BH131" i="3"/>
  <c r="BG131" i="3"/>
  <c r="BE131" i="3"/>
  <c r="AA131" i="3"/>
  <c r="AA130" i="3"/>
  <c r="Y131" i="3"/>
  <c r="W131" i="3"/>
  <c r="W130" i="3"/>
  <c r="BK131" i="3"/>
  <c r="N131" i="3"/>
  <c r="BF131" i="3" s="1"/>
  <c r="BI129" i="3"/>
  <c r="BH129" i="3"/>
  <c r="BG129" i="3"/>
  <c r="BE129" i="3"/>
  <c r="AA129" i="3"/>
  <c r="Y129" i="3"/>
  <c r="Y126" i="3" s="1"/>
  <c r="W129" i="3"/>
  <c r="BK129" i="3"/>
  <c r="N129" i="3"/>
  <c r="BF129" i="3" s="1"/>
  <c r="BI128" i="3"/>
  <c r="BH128" i="3"/>
  <c r="BG128" i="3"/>
  <c r="BE128" i="3"/>
  <c r="AA128" i="3"/>
  <c r="Y128" i="3"/>
  <c r="W128" i="3"/>
  <c r="BK128" i="3"/>
  <c r="BK126" i="3" s="1"/>
  <c r="N126" i="3" s="1"/>
  <c r="N91" i="3" s="1"/>
  <c r="N128" i="3"/>
  <c r="BF128" i="3"/>
  <c r="BI127" i="3"/>
  <c r="BH127" i="3"/>
  <c r="BG127" i="3"/>
  <c r="BE127" i="3"/>
  <c r="AA127" i="3"/>
  <c r="AA126" i="3" s="1"/>
  <c r="Y127" i="3"/>
  <c r="W127" i="3"/>
  <c r="W126" i="3" s="1"/>
  <c r="BK127" i="3"/>
  <c r="N127" i="3"/>
  <c r="BF127" i="3" s="1"/>
  <c r="BI125" i="3"/>
  <c r="BH125" i="3"/>
  <c r="BG125" i="3"/>
  <c r="BE125" i="3"/>
  <c r="AA125" i="3"/>
  <c r="Y125" i="3"/>
  <c r="W125" i="3"/>
  <c r="BK125" i="3"/>
  <c r="N125" i="3"/>
  <c r="BF125" i="3" s="1"/>
  <c r="BI124" i="3"/>
  <c r="BH124" i="3"/>
  <c r="BG124" i="3"/>
  <c r="BE124" i="3"/>
  <c r="AA124" i="3"/>
  <c r="Y124" i="3"/>
  <c r="W124" i="3"/>
  <c r="BK124" i="3"/>
  <c r="N124" i="3"/>
  <c r="BF124" i="3"/>
  <c r="BI123" i="3"/>
  <c r="BH123" i="3"/>
  <c r="BG123" i="3"/>
  <c r="BE123" i="3"/>
  <c r="AA123" i="3"/>
  <c r="Y123" i="3"/>
  <c r="W123" i="3"/>
  <c r="BK123" i="3"/>
  <c r="BK120" i="3" s="1"/>
  <c r="N123" i="3"/>
  <c r="BF123" i="3" s="1"/>
  <c r="BI122" i="3"/>
  <c r="BH122" i="3"/>
  <c r="H35" i="3" s="1"/>
  <c r="BC89" i="1" s="1"/>
  <c r="BG122" i="3"/>
  <c r="BE122" i="3"/>
  <c r="AA122" i="3"/>
  <c r="Y122" i="3"/>
  <c r="Y120" i="3" s="1"/>
  <c r="Y119" i="3" s="1"/>
  <c r="W122" i="3"/>
  <c r="BK122" i="3"/>
  <c r="N122" i="3"/>
  <c r="BF122" i="3"/>
  <c r="BI121" i="3"/>
  <c r="BH121" i="3"/>
  <c r="BG121" i="3"/>
  <c r="BE121" i="3"/>
  <c r="AA121" i="3"/>
  <c r="AA120" i="3"/>
  <c r="Y121" i="3"/>
  <c r="W121" i="3"/>
  <c r="W120" i="3"/>
  <c r="W119" i="3" s="1"/>
  <c r="W118" i="3" s="1"/>
  <c r="AU89" i="1" s="1"/>
  <c r="BK121" i="3"/>
  <c r="N121" i="3"/>
  <c r="BF121" i="3"/>
  <c r="F112" i="3"/>
  <c r="F110" i="3"/>
  <c r="M28" i="3"/>
  <c r="AS89" i="1"/>
  <c r="F81" i="3"/>
  <c r="F79" i="3"/>
  <c r="O21" i="3"/>
  <c r="E21" i="3"/>
  <c r="M115" i="3"/>
  <c r="M84" i="3"/>
  <c r="O20" i="3"/>
  <c r="O18" i="3"/>
  <c r="E18" i="3"/>
  <c r="M83" i="3" s="1"/>
  <c r="O17" i="3"/>
  <c r="O15" i="3"/>
  <c r="E15" i="3"/>
  <c r="F115" i="3" s="1"/>
  <c r="O14" i="3"/>
  <c r="O12" i="3"/>
  <c r="E12" i="3"/>
  <c r="F114" i="3"/>
  <c r="F83" i="3"/>
  <c r="O11" i="3"/>
  <c r="O9" i="3"/>
  <c r="M112" i="3" s="1"/>
  <c r="F6" i="3"/>
  <c r="F109" i="3" s="1"/>
  <c r="F78" i="3"/>
  <c r="AY88" i="1"/>
  <c r="AX88" i="1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BK142" i="2"/>
  <c r="N142" i="2"/>
  <c r="BF142" i="2"/>
  <c r="BI141" i="2"/>
  <c r="BH141" i="2"/>
  <c r="BG141" i="2"/>
  <c r="BE141" i="2"/>
  <c r="AA141" i="2"/>
  <c r="Y141" i="2"/>
  <c r="W141" i="2"/>
  <c r="BK141" i="2"/>
  <c r="N141" i="2"/>
  <c r="BF141" i="2" s="1"/>
  <c r="BI140" i="2"/>
  <c r="BH140" i="2"/>
  <c r="BG140" i="2"/>
  <c r="BE140" i="2"/>
  <c r="AA140" i="2"/>
  <c r="Y140" i="2"/>
  <c r="W140" i="2"/>
  <c r="BK140" i="2"/>
  <c r="N140" i="2"/>
  <c r="BF140" i="2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Y136" i="2"/>
  <c r="W136" i="2"/>
  <c r="BK136" i="2"/>
  <c r="N136" i="2"/>
  <c r="BF136" i="2"/>
  <c r="BI135" i="2"/>
  <c r="BH135" i="2"/>
  <c r="BG135" i="2"/>
  <c r="BE135" i="2"/>
  <c r="AA135" i="2"/>
  <c r="Y135" i="2"/>
  <c r="W135" i="2"/>
  <c r="BK135" i="2"/>
  <c r="N135" i="2"/>
  <c r="BF135" i="2" s="1"/>
  <c r="BI134" i="2"/>
  <c r="BH134" i="2"/>
  <c r="BG134" i="2"/>
  <c r="BE134" i="2"/>
  <c r="AA134" i="2"/>
  <c r="Y134" i="2"/>
  <c r="Y131" i="2" s="1"/>
  <c r="Y130" i="2" s="1"/>
  <c r="W134" i="2"/>
  <c r="BK134" i="2"/>
  <c r="N134" i="2"/>
  <c r="BF134" i="2"/>
  <c r="BI133" i="2"/>
  <c r="BH133" i="2"/>
  <c r="BG133" i="2"/>
  <c r="BE133" i="2"/>
  <c r="AA133" i="2"/>
  <c r="Y133" i="2"/>
  <c r="W133" i="2"/>
  <c r="W131" i="2" s="1"/>
  <c r="W130" i="2" s="1"/>
  <c r="BK133" i="2"/>
  <c r="N133" i="2"/>
  <c r="BF133" i="2" s="1"/>
  <c r="BI132" i="2"/>
  <c r="BH132" i="2"/>
  <c r="BG132" i="2"/>
  <c r="BE132" i="2"/>
  <c r="AA132" i="2"/>
  <c r="AA131" i="2"/>
  <c r="AA130" i="2" s="1"/>
  <c r="Y132" i="2"/>
  <c r="W132" i="2"/>
  <c r="BK132" i="2"/>
  <c r="N132" i="2"/>
  <c r="BF132" i="2"/>
  <c r="BI129" i="2"/>
  <c r="BH129" i="2"/>
  <c r="BG129" i="2"/>
  <c r="BE129" i="2"/>
  <c r="AA129" i="2"/>
  <c r="Y129" i="2"/>
  <c r="W129" i="2"/>
  <c r="BK129" i="2"/>
  <c r="N129" i="2"/>
  <c r="BF129" i="2" s="1"/>
  <c r="BI128" i="2"/>
  <c r="BH128" i="2"/>
  <c r="BG128" i="2"/>
  <c r="BE128" i="2"/>
  <c r="AA128" i="2"/>
  <c r="Y128" i="2"/>
  <c r="W128" i="2"/>
  <c r="BK128" i="2"/>
  <c r="N128" i="2"/>
  <c r="BF128" i="2"/>
  <c r="BI127" i="2"/>
  <c r="BH127" i="2"/>
  <c r="BG127" i="2"/>
  <c r="BE127" i="2"/>
  <c r="AA127" i="2"/>
  <c r="Y127" i="2"/>
  <c r="W127" i="2"/>
  <c r="BK127" i="2"/>
  <c r="N127" i="2"/>
  <c r="BF127" i="2" s="1"/>
  <c r="BI126" i="2"/>
  <c r="BH126" i="2"/>
  <c r="BG126" i="2"/>
  <c r="BE126" i="2"/>
  <c r="AA126" i="2"/>
  <c r="Y126" i="2"/>
  <c r="W126" i="2"/>
  <c r="BK126" i="2"/>
  <c r="N126" i="2"/>
  <c r="BF126" i="2"/>
  <c r="BI125" i="2"/>
  <c r="BH125" i="2"/>
  <c r="BG125" i="2"/>
  <c r="BE125" i="2"/>
  <c r="AA125" i="2"/>
  <c r="Y125" i="2"/>
  <c r="W125" i="2"/>
  <c r="BK125" i="2"/>
  <c r="N125" i="2"/>
  <c r="BF125" i="2" s="1"/>
  <c r="BI124" i="2"/>
  <c r="BH124" i="2"/>
  <c r="BG124" i="2"/>
  <c r="BE124" i="2"/>
  <c r="AA124" i="2"/>
  <c r="Y124" i="2"/>
  <c r="W124" i="2"/>
  <c r="BK124" i="2"/>
  <c r="N124" i="2"/>
  <c r="BF124" i="2"/>
  <c r="BI123" i="2"/>
  <c r="BH123" i="2"/>
  <c r="BG123" i="2"/>
  <c r="BE123" i="2"/>
  <c r="AA123" i="2"/>
  <c r="Y123" i="2"/>
  <c r="W123" i="2"/>
  <c r="BK123" i="2"/>
  <c r="N123" i="2"/>
  <c r="BF123" i="2" s="1"/>
  <c r="BI122" i="2"/>
  <c r="BH122" i="2"/>
  <c r="BG122" i="2"/>
  <c r="BE122" i="2"/>
  <c r="AA122" i="2"/>
  <c r="Y122" i="2"/>
  <c r="W122" i="2"/>
  <c r="BK122" i="2"/>
  <c r="N122" i="2"/>
  <c r="BF122" i="2"/>
  <c r="BI121" i="2"/>
  <c r="BH121" i="2"/>
  <c r="BG121" i="2"/>
  <c r="BE121" i="2"/>
  <c r="AA121" i="2"/>
  <c r="Y121" i="2"/>
  <c r="W121" i="2"/>
  <c r="BK121" i="2"/>
  <c r="N121" i="2"/>
  <c r="BF121" i="2" s="1"/>
  <c r="BI120" i="2"/>
  <c r="BH120" i="2"/>
  <c r="BG120" i="2"/>
  <c r="BE120" i="2"/>
  <c r="AA120" i="2"/>
  <c r="Y120" i="2"/>
  <c r="W120" i="2"/>
  <c r="BK120" i="2"/>
  <c r="N120" i="2"/>
  <c r="BF120" i="2"/>
  <c r="BI119" i="2"/>
  <c r="BH119" i="2"/>
  <c r="BG119" i="2"/>
  <c r="BE119" i="2"/>
  <c r="AA119" i="2"/>
  <c r="Y119" i="2"/>
  <c r="W119" i="2"/>
  <c r="BK119" i="2"/>
  <c r="N119" i="2"/>
  <c r="BF119" i="2" s="1"/>
  <c r="BI118" i="2"/>
  <c r="BH118" i="2"/>
  <c r="BG118" i="2"/>
  <c r="BE118" i="2"/>
  <c r="AA118" i="2"/>
  <c r="Y118" i="2"/>
  <c r="W118" i="2"/>
  <c r="BK118" i="2"/>
  <c r="N118" i="2"/>
  <c r="BF118" i="2"/>
  <c r="BI117" i="2"/>
  <c r="BH117" i="2"/>
  <c r="BG117" i="2"/>
  <c r="BE117" i="2"/>
  <c r="AA117" i="2"/>
  <c r="Y117" i="2"/>
  <c r="Y115" i="2" s="1"/>
  <c r="Y114" i="2" s="1"/>
  <c r="Y113" i="2" s="1"/>
  <c r="W117" i="2"/>
  <c r="BK117" i="2"/>
  <c r="N117" i="2"/>
  <c r="BF117" i="2" s="1"/>
  <c r="BI116" i="2"/>
  <c r="BH116" i="2"/>
  <c r="BG116" i="2"/>
  <c r="BE116" i="2"/>
  <c r="AA116" i="2"/>
  <c r="AA115" i="2"/>
  <c r="AA114" i="2" s="1"/>
  <c r="AA113" i="2"/>
  <c r="Y116" i="2"/>
  <c r="W116" i="2"/>
  <c r="W115" i="2"/>
  <c r="W114" i="2" s="1"/>
  <c r="W113" i="2" s="1"/>
  <c r="AU88" i="1" s="1"/>
  <c r="BK116" i="2"/>
  <c r="N116" i="2"/>
  <c r="BF116" i="2"/>
  <c r="F107" i="2"/>
  <c r="F105" i="2"/>
  <c r="M28" i="2"/>
  <c r="AS88" i="1"/>
  <c r="F81" i="2"/>
  <c r="F79" i="2"/>
  <c r="O21" i="2"/>
  <c r="E21" i="2"/>
  <c r="M110" i="2"/>
  <c r="M84" i="2"/>
  <c r="O20" i="2"/>
  <c r="O18" i="2"/>
  <c r="E18" i="2"/>
  <c r="M83" i="2" s="1"/>
  <c r="O17" i="2"/>
  <c r="O15" i="2"/>
  <c r="E15" i="2"/>
  <c r="F110" i="2" s="1"/>
  <c r="O14" i="2"/>
  <c r="O12" i="2"/>
  <c r="E12" i="2"/>
  <c r="F109" i="2"/>
  <c r="F83" i="2"/>
  <c r="O11" i="2"/>
  <c r="O9" i="2"/>
  <c r="M107" i="2"/>
  <c r="M81" i="2"/>
  <c r="F6" i="2"/>
  <c r="F104" i="2" s="1"/>
  <c r="F78" i="2"/>
  <c r="AK27" i="1"/>
  <c r="AM83" i="1"/>
  <c r="L83" i="1"/>
  <c r="AM82" i="1"/>
  <c r="L82" i="1"/>
  <c r="AM80" i="1"/>
  <c r="L80" i="1"/>
  <c r="L78" i="1"/>
  <c r="L77" i="1"/>
  <c r="H35" i="5" l="1"/>
  <c r="BC91" i="1" s="1"/>
  <c r="H32" i="5"/>
  <c r="AZ91" i="1" s="1"/>
  <c r="BK128" i="5"/>
  <c r="BK127" i="5" s="1"/>
  <c r="N127" i="5" s="1"/>
  <c r="N91" i="5" s="1"/>
  <c r="M32" i="4"/>
  <c r="AV90" i="1" s="1"/>
  <c r="AT90" i="1" s="1"/>
  <c r="H34" i="4"/>
  <c r="BB90" i="1" s="1"/>
  <c r="H32" i="4"/>
  <c r="AZ90" i="1" s="1"/>
  <c r="BK121" i="4"/>
  <c r="N121" i="4" s="1"/>
  <c r="N90" i="4" s="1"/>
  <c r="M33" i="3"/>
  <c r="AW89" i="1" s="1"/>
  <c r="H34" i="3"/>
  <c r="BB89" i="1" s="1"/>
  <c r="BK161" i="3"/>
  <c r="BK130" i="3"/>
  <c r="N130" i="3" s="1"/>
  <c r="N92" i="3" s="1"/>
  <c r="H32" i="3"/>
  <c r="AZ89" i="1" s="1"/>
  <c r="BK141" i="3"/>
  <c r="N141" i="3" s="1"/>
  <c r="N93" i="3" s="1"/>
  <c r="H36" i="3"/>
  <c r="BD89" i="1" s="1"/>
  <c r="H35" i="2"/>
  <c r="BC88" i="1" s="1"/>
  <c r="BC87" i="1" s="1"/>
  <c r="AY87" i="1" s="1"/>
  <c r="H36" i="2"/>
  <c r="BD88" i="1" s="1"/>
  <c r="H34" i="2"/>
  <c r="BB88" i="1" s="1"/>
  <c r="BB87" i="1" s="1"/>
  <c r="W33" i="1" s="1"/>
  <c r="BK115" i="2"/>
  <c r="BK114" i="2" s="1"/>
  <c r="M81" i="3"/>
  <c r="N120" i="3"/>
  <c r="N90" i="3" s="1"/>
  <c r="N161" i="3"/>
  <c r="N96" i="3" s="1"/>
  <c r="BK160" i="3"/>
  <c r="N160" i="3" s="1"/>
  <c r="N95" i="3" s="1"/>
  <c r="H32" i="2"/>
  <c r="AZ88" i="1" s="1"/>
  <c r="AZ87" i="1" s="1"/>
  <c r="AA119" i="3"/>
  <c r="AA118" i="3" s="1"/>
  <c r="M33" i="4"/>
  <c r="AW90" i="1" s="1"/>
  <c r="H33" i="4"/>
  <c r="BA90" i="1" s="1"/>
  <c r="M33" i="2"/>
  <c r="AW88" i="1" s="1"/>
  <c r="H33" i="2"/>
  <c r="BA88" i="1" s="1"/>
  <c r="Y120" i="4"/>
  <c r="H33" i="3"/>
  <c r="BA89" i="1" s="1"/>
  <c r="Y161" i="3"/>
  <c r="Y160" i="3" s="1"/>
  <c r="Y118" i="3" s="1"/>
  <c r="M115" i="4"/>
  <c r="M83" i="4"/>
  <c r="H36" i="4"/>
  <c r="BD90" i="1" s="1"/>
  <c r="BK126" i="4"/>
  <c r="N126" i="4" s="1"/>
  <c r="N91" i="4" s="1"/>
  <c r="Y144" i="4"/>
  <c r="Y134" i="4" s="1"/>
  <c r="N117" i="5"/>
  <c r="N90" i="5" s="1"/>
  <c r="BK116" i="5"/>
  <c r="AA115" i="5"/>
  <c r="N168" i="5"/>
  <c r="N94" i="5" s="1"/>
  <c r="BK167" i="5"/>
  <c r="N167" i="5" s="1"/>
  <c r="N93" i="5" s="1"/>
  <c r="M32" i="2"/>
  <c r="AV88" i="1" s="1"/>
  <c r="AT88" i="1" s="1"/>
  <c r="M32" i="3"/>
  <c r="AV89" i="1" s="1"/>
  <c r="AT89" i="1" s="1"/>
  <c r="BK135" i="4"/>
  <c r="BK144" i="4"/>
  <c r="N144" i="4" s="1"/>
  <c r="N95" i="4" s="1"/>
  <c r="BK154" i="4"/>
  <c r="N154" i="4" s="1"/>
  <c r="N96" i="4" s="1"/>
  <c r="W115" i="5"/>
  <c r="AU91" i="1" s="1"/>
  <c r="AU87" i="1" s="1"/>
  <c r="N128" i="5"/>
  <c r="N92" i="5" s="1"/>
  <c r="F84" i="2"/>
  <c r="M109" i="2"/>
  <c r="BK131" i="2"/>
  <c r="F84" i="3"/>
  <c r="M114" i="3"/>
  <c r="M116" i="4"/>
  <c r="Y126" i="4"/>
  <c r="AA135" i="4"/>
  <c r="AA134" i="4" s="1"/>
  <c r="AA119" i="4" s="1"/>
  <c r="BK160" i="4"/>
  <c r="N160" i="4" s="1"/>
  <c r="N97" i="4" s="1"/>
  <c r="M33" i="5"/>
  <c r="AW91" i="1" s="1"/>
  <c r="H33" i="5"/>
  <c r="BA91" i="1" s="1"/>
  <c r="M83" i="5"/>
  <c r="M32" i="5"/>
  <c r="AV91" i="1" s="1"/>
  <c r="M84" i="5"/>
  <c r="AT91" i="1" l="1"/>
  <c r="BD87" i="1"/>
  <c r="W35" i="1" s="1"/>
  <c r="BK119" i="3"/>
  <c r="N115" i="2"/>
  <c r="N90" i="2" s="1"/>
  <c r="W34" i="1"/>
  <c r="AX87" i="1"/>
  <c r="BK115" i="5"/>
  <c r="N115" i="5" s="1"/>
  <c r="N88" i="5" s="1"/>
  <c r="N116" i="5"/>
  <c r="N89" i="5" s="1"/>
  <c r="BK120" i="4"/>
  <c r="Y119" i="4"/>
  <c r="N131" i="2"/>
  <c r="N92" i="2" s="1"/>
  <c r="BK130" i="2"/>
  <c r="N130" i="2" s="1"/>
  <c r="N91" i="2" s="1"/>
  <c r="BK134" i="4"/>
  <c r="N134" i="4" s="1"/>
  <c r="N93" i="4" s="1"/>
  <c r="N135" i="4"/>
  <c r="N94" i="4" s="1"/>
  <c r="N114" i="2"/>
  <c r="N89" i="2" s="1"/>
  <c r="BA87" i="1"/>
  <c r="W31" i="1"/>
  <c r="AV87" i="1"/>
  <c r="N119" i="3"/>
  <c r="N89" i="3" s="1"/>
  <c r="BK118" i="3"/>
  <c r="N118" i="3" s="1"/>
  <c r="N88" i="3" s="1"/>
  <c r="BK113" i="2" l="1"/>
  <c r="N113" i="2" s="1"/>
  <c r="N88" i="2" s="1"/>
  <c r="L101" i="3"/>
  <c r="M27" i="3"/>
  <c r="M30" i="3" s="1"/>
  <c r="W32" i="1"/>
  <c r="AW87" i="1"/>
  <c r="AK32" i="1" s="1"/>
  <c r="BK119" i="4"/>
  <c r="N119" i="4" s="1"/>
  <c r="N88" i="4" s="1"/>
  <c r="N120" i="4"/>
  <c r="N89" i="4" s="1"/>
  <c r="AK31" i="1"/>
  <c r="L96" i="2"/>
  <c r="M27" i="2"/>
  <c r="M30" i="2" s="1"/>
  <c r="M27" i="5"/>
  <c r="M30" i="5" s="1"/>
  <c r="AG91" i="1" s="1"/>
  <c r="L98" i="5"/>
  <c r="AN91" i="1" l="1"/>
  <c r="L38" i="5"/>
  <c r="L38" i="3"/>
  <c r="AN89" i="1"/>
  <c r="AT87" i="1"/>
  <c r="L38" i="2"/>
  <c r="L102" i="4"/>
  <c r="M27" i="4"/>
  <c r="M30" i="4" s="1"/>
  <c r="AG90" i="1" s="1"/>
  <c r="AG87" i="1" s="1"/>
  <c r="AG95" i="1" s="1"/>
  <c r="AN88" i="1" l="1"/>
  <c r="L38" i="4"/>
  <c r="AN90" i="1"/>
  <c r="AK26" i="1" l="1"/>
  <c r="AK29" i="1" s="1"/>
  <c r="AK37" i="1" s="1"/>
  <c r="AN87" i="1"/>
  <c r="AN95" i="1" s="1"/>
</calcChain>
</file>

<file path=xl/sharedStrings.xml><?xml version="1.0" encoding="utf-8"?>
<sst xmlns="http://schemas.openxmlformats.org/spreadsheetml/2006/main" count="3089" uniqueCount="632">
  <si>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</si>
  <si>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</si>
  <si>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</si>
  <si>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</si>
  <si>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</si>
  <si>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</si>
  <si>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</si>
  <si>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</si>
  <si>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</si>
  <si>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</si>
  <si>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</si>
  <si>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</si>
  <si>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</si>
  <si>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0,001</t>
  </si>
  <si>
    <t>Kód:</t>
  </si>
  <si>
    <t>122019b</t>
  </si>
  <si>
    <t>Stavba:</t>
  </si>
  <si>
    <t>Zníženie energetickej náročnosti objektu výrobnej haly Vígľaš-Pstruša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</si>
  <si>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</si>
  <si>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</si>
  <si>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</si>
  <si>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</si>
  <si>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</si>
  <si>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</si>
  <si>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</si>
  <si>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</si>
  <si>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</si>
  <si>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True</t>
  </si>
  <si>
    <t>Projektant: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</si>
  <si>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</si>
  <si>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</si>
  <si>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</si>
  <si>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</si>
  <si>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</si>
  <si>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</si>
  <si>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</si>
  <si>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</si>
  <si>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</si>
  <si>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</si>
  <si>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</si>
  <si>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</si>
  <si>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</si>
  <si>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</si>
  <si>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</si>
  <si>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</si>
  <si>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</si>
  <si>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</si>
  <si>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</si>
  <si>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</si>
  <si>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</si>
  <si>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</si>
  <si>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</si>
  <si>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</si>
  <si>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</si>
  <si>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</si>
  <si>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</si>
  <si>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</si>
  <si>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</si>
  <si>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</si>
  <si>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</si>
  <si>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</si>
  <si>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</si>
  <si>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</si>
  <si>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</si>
  <si>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</si>
  <si>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</si>
  <si>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</si>
  <si>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</si>
  <si>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</si>
  <si>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</si>
  <si>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</si>
  <si>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</si>
  <si>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</si>
  <si>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{4c6b3267-4dd5-47a8-8b67-1863431156ac}</t>
  </si>
  <si>
    <t>{00000000-0000-0000-0000-000000000000}</t>
  </si>
  <si>
    <t>/</t>
  </si>
  <si>
    <t>1</t>
  </si>
  <si>
    <t>Výmena okien</t>
  </si>
  <si>
    <t>{c7c833f7-fe5d-4b8b-92d2-deb6563833c7}</t>
  </si>
  <si>
    <t>2</t>
  </si>
  <si>
    <t>Zateplenie vonkajších stien</t>
  </si>
  <si>
    <t>{f9043c69-6491-4662-8542-c9030d3ebb27}</t>
  </si>
  <si>
    <t>3</t>
  </si>
  <si>
    <t>Zateplenie strechy</t>
  </si>
  <si>
    <t>{12b0fe73-57ba-4dbf-9070-c3e3bf54e6a1}</t>
  </si>
  <si>
    <t>4</t>
  </si>
  <si>
    <t>Bleskozvod</t>
  </si>
  <si>
    <t>{3d862ad8-fa49-43d2-91e8-0d2a34ac26bf}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</si>
  <si>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</si>
  <si>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</si>
  <si>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</si>
  <si>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</si>
  <si>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</si>
  <si>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</si>
  <si>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</si>
  <si>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</si>
  <si>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</si>
  <si>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</si>
  <si>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</si>
  <si>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1 - Výmena okien</t>
  </si>
  <si>
    <t>Vígľaš - Pstruša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</si>
  <si>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</si>
  <si>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</si>
  <si>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</si>
  <si>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</si>
  <si>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</si>
  <si>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</si>
  <si>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</si>
  <si>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</si>
  <si>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</si>
  <si>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</si>
  <si>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766 - Konštrukcie stolárske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</si>
  <si>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</si>
  <si>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</si>
  <si>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</si>
  <si>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</si>
  <si>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</si>
  <si>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</si>
  <si>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</si>
  <si>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</si>
  <si>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</si>
  <si>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</si>
  <si>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</si>
  <si>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</si>
  <si>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</si>
  <si>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</si>
  <si>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</si>
  <si>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</si>
  <si>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</si>
  <si>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968071112</t>
  </si>
  <si>
    <t>Vyvesenie kovového okenného krídla do suti plochy do 1, 5 m2</t>
  </si>
  <si>
    <t>ks</t>
  </si>
  <si>
    <t>1676067974</t>
  </si>
  <si>
    <t>968071113</t>
  </si>
  <si>
    <t>Vyvesenie kovového okenného krídla do suti plochy nad 1, 5 m2</t>
  </si>
  <si>
    <t>-945665775</t>
  </si>
  <si>
    <t>968071125</t>
  </si>
  <si>
    <t>Vyvesenie kovového dverného krídla do suti plochy do 2 m2</t>
  </si>
  <si>
    <t>-1845081689</t>
  </si>
  <si>
    <t>968072244</t>
  </si>
  <si>
    <t>Vybúranie kovových rámov okien jednod. plochy do 1 m2,  -0,06500t</t>
  </si>
  <si>
    <t>m2</t>
  </si>
  <si>
    <t>-294656011</t>
  </si>
  <si>
    <t>5</t>
  </si>
  <si>
    <t>968072245</t>
  </si>
  <si>
    <t>Vybúranie kovových rámov okien jednoduchých plochy do 2 m2,  -0,04100t</t>
  </si>
  <si>
    <t>1973482324</t>
  </si>
  <si>
    <t>6</t>
  </si>
  <si>
    <t>968072246</t>
  </si>
  <si>
    <t>Vybúranie kovových rámov okien jednoduchých plochy do 4 m2,  -0,03400t</t>
  </si>
  <si>
    <t>-780102390</t>
  </si>
  <si>
    <t>7</t>
  </si>
  <si>
    <t>968072455</t>
  </si>
  <si>
    <t>Vybúranie kovových dverových zárubní plochy do 2 m2,  -0,07600t</t>
  </si>
  <si>
    <t>778819560</t>
  </si>
  <si>
    <t>8</t>
  </si>
  <si>
    <t>968072456</t>
  </si>
  <si>
    <t>Vybúranie kovových dverových zárubní plochy nad 2 m2,  -0,06300t</t>
  </si>
  <si>
    <t>-2083036286</t>
  </si>
  <si>
    <t>9</t>
  </si>
  <si>
    <t>968072559</t>
  </si>
  <si>
    <t>Vybúranie kovových vrát plochy nad 5 m2,  -0,06600t</t>
  </si>
  <si>
    <t>319170858</t>
  </si>
  <si>
    <t>10</t>
  </si>
  <si>
    <t>979081111</t>
  </si>
  <si>
    <t>Odvoz sutiny a vybúraných hmôt na skládku do 1 km</t>
  </si>
  <si>
    <t>t</t>
  </si>
  <si>
    <t>1589606399</t>
  </si>
  <si>
    <t>11</t>
  </si>
  <si>
    <t>979081121</t>
  </si>
  <si>
    <t>Odvoz sutiny a vybúraných hmôt na skládku za každý ďalší 1 km</t>
  </si>
  <si>
    <t>-901878127</t>
  </si>
  <si>
    <t>12</t>
  </si>
  <si>
    <t>979082111</t>
  </si>
  <si>
    <t>Vnútrostavenisková doprava sutiny a vybúraných hmôt do 10 m</t>
  </si>
  <si>
    <t>-1796777930</t>
  </si>
  <si>
    <t>13</t>
  </si>
  <si>
    <t>979082121</t>
  </si>
  <si>
    <t>Vnútrostavenisková doprava sutiny a vybúraných hmôt za každých ďalších 5 m</t>
  </si>
  <si>
    <t>1655378288</t>
  </si>
  <si>
    <t>14</t>
  </si>
  <si>
    <t>979089012</t>
  </si>
  <si>
    <t>Poplatok za skladovanie -  ostatné</t>
  </si>
  <si>
    <t>-1618800368</t>
  </si>
  <si>
    <t>15</t>
  </si>
  <si>
    <t>7666250900</t>
  </si>
  <si>
    <t>D+M okna plastového s izolačným trojsklom  š/v 6050/900 mm "O1"</t>
  </si>
  <si>
    <t>16</t>
  </si>
  <si>
    <t>1872093161</t>
  </si>
  <si>
    <t>7666250902</t>
  </si>
  <si>
    <t>D+M okna plastového s izolačným trojsklom  š/v 1200/900 mm "O2"</t>
  </si>
  <si>
    <t>-1609186383</t>
  </si>
  <si>
    <t>17</t>
  </si>
  <si>
    <t>7666250903</t>
  </si>
  <si>
    <t>D+M okna plastového s izolačným trojsklom  š/v 600/900 mm "O3"</t>
  </si>
  <si>
    <t>-1481212551</t>
  </si>
  <si>
    <t>18</t>
  </si>
  <si>
    <t>7666250904</t>
  </si>
  <si>
    <t>D+M okna plastového s izolačným trojsklom  š/v 1800/1000 mm "O4"</t>
  </si>
  <si>
    <t>-1549556709</t>
  </si>
  <si>
    <t>19</t>
  </si>
  <si>
    <t>7666250905</t>
  </si>
  <si>
    <t>D+M okna plastového s izolačným trojsklom  š/v 1300/1000 mm "O5"</t>
  </si>
  <si>
    <t>-1416617678</t>
  </si>
  <si>
    <t>7666250906</t>
  </si>
  <si>
    <t>D+M okna plastového s izolačným trojsklom  š/v 600/900 mm "O6"</t>
  </si>
  <si>
    <t>-917707146</t>
  </si>
  <si>
    <t>21</t>
  </si>
  <si>
    <t>7666250907</t>
  </si>
  <si>
    <t>D+M okna plastového s izolačným trojsklom  š/v 2400/900 mm "O7"</t>
  </si>
  <si>
    <t>1835835827</t>
  </si>
  <si>
    <t>22</t>
  </si>
  <si>
    <t>7666250908</t>
  </si>
  <si>
    <t>D+M okna plastového s izolačným trojsklom  š/v 1800/1800 mm "O8"</t>
  </si>
  <si>
    <t>-76016529</t>
  </si>
  <si>
    <t>23</t>
  </si>
  <si>
    <t>7666250909</t>
  </si>
  <si>
    <t>D+M okna plastového s izolačným trojsklom  š/v 1300/1800 mm "O9"</t>
  </si>
  <si>
    <t>-239572572</t>
  </si>
  <si>
    <t>24</t>
  </si>
  <si>
    <t>7666250910</t>
  </si>
  <si>
    <t>D+M okna plastového s izolačným trojsklom  š/v 2400/900 mm "O10"</t>
  </si>
  <si>
    <t>-1578290857</t>
  </si>
  <si>
    <t>25</t>
  </si>
  <si>
    <t>7666260901</t>
  </si>
  <si>
    <t>D+M hliníkových vchodových dverí š/v 1800/2550 "D1"</t>
  </si>
  <si>
    <t>1053265258</t>
  </si>
  <si>
    <t>26</t>
  </si>
  <si>
    <t>76662609010</t>
  </si>
  <si>
    <t>D+M hliníkových vchodových dverí š/v 930/2075 "D2"</t>
  </si>
  <si>
    <t>-2092267719</t>
  </si>
  <si>
    <t>27</t>
  </si>
  <si>
    <t>7666260903</t>
  </si>
  <si>
    <t>D+M Sekčná brána 3000x3250 mm š/v "D3"</t>
  </si>
  <si>
    <t>-629222900</t>
  </si>
  <si>
    <t>28</t>
  </si>
  <si>
    <t>7666260904</t>
  </si>
  <si>
    <t>D+M Sekčná brána 3000x3080 mm š/v "D4"</t>
  </si>
  <si>
    <t>-649539290</t>
  </si>
  <si>
    <t>2 - Zateplenie vonkajších stien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</si>
  <si>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</si>
  <si>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</si>
  <si>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</si>
  <si>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</si>
  <si>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764 - Konštrukcie klampiarske</t>
  </si>
  <si>
    <t xml:space="preserve">    767 - Konštrukcie doplnkové kovové</t>
  </si>
  <si>
    <t>130201001</t>
  </si>
  <si>
    <t>Výkop jamy a ryhy v obmedzenom priestore horn. tr.3 ručne</t>
  </si>
  <si>
    <t>m3</t>
  </si>
  <si>
    <t>-1363983391</t>
  </si>
  <si>
    <t>162501102</t>
  </si>
  <si>
    <t xml:space="preserve">Vodorovné premiestnenie výkopku po spevnenej ceste z horniny tr.1-4, do 100 m3 na vzdialenosť do 3000 m </t>
  </si>
  <si>
    <t>-336805089</t>
  </si>
  <si>
    <t>162501105</t>
  </si>
  <si>
    <t>Vodorovné premiestnenie výkopku po spevnenej ceste z horniny tr.1-4, do 100 m3, príplatok k cene za každých ďalšich a začatých 1000 m</t>
  </si>
  <si>
    <t>-1484084936</t>
  </si>
  <si>
    <t>171201201</t>
  </si>
  <si>
    <t>Uloženie sypaniny na skládky do 100 m3</t>
  </si>
  <si>
    <t>-202393928</t>
  </si>
  <si>
    <t>171209002</t>
  </si>
  <si>
    <t>Poplatok za skladovanie - zemina a kamenivo (17 05) ostatné</t>
  </si>
  <si>
    <t>763012576</t>
  </si>
  <si>
    <t>564752111</t>
  </si>
  <si>
    <t>Podklad alebo kryt z kameniva fr. 8-16 mm po zhut.hr. 150 mm</t>
  </si>
  <si>
    <t>-1212530155</t>
  </si>
  <si>
    <t>596911112</t>
  </si>
  <si>
    <t>Kladenie zámkovej dlažby  hr. 6 cm pre peších nad 20 m2 so zriadením lôžka z kameniva hr. 4 cm</t>
  </si>
  <si>
    <t>296992404</t>
  </si>
  <si>
    <t>M</t>
  </si>
  <si>
    <t>5921953170</t>
  </si>
  <si>
    <t>Dlažba betónová -  prídlažba, 50x25x8 cm,</t>
  </si>
  <si>
    <t>42643033</t>
  </si>
  <si>
    <t>622421522</t>
  </si>
  <si>
    <t>Oprava vonkajších omietok stien, opravovaná plocha nad 40% do 50%</t>
  </si>
  <si>
    <t>-451335691</t>
  </si>
  <si>
    <t>622463257</t>
  </si>
  <si>
    <t>Ochrana, čistenie a sanácia konštrukcií- saponát na čistenie fasády</t>
  </si>
  <si>
    <t>-186438890</t>
  </si>
  <si>
    <t>622465112</t>
  </si>
  <si>
    <t>Vonkajšia omietka stien mozaiková - sokel</t>
  </si>
  <si>
    <t>-1818362077</t>
  </si>
  <si>
    <t>6224811201</t>
  </si>
  <si>
    <t xml:space="preserve">Príplatok za použite slotextilnej mriežky 330 g/m2 </t>
  </si>
  <si>
    <t>-1525409061</t>
  </si>
  <si>
    <t>625250050</t>
  </si>
  <si>
    <t>Kontaktný zatepľovací systém hr. 50 mm - dosky z minerálnej vlny, omietka silikónová - markíza</t>
  </si>
  <si>
    <t>-451745881</t>
  </si>
  <si>
    <t>6252500501</t>
  </si>
  <si>
    <t>Kontaktný zatepľovací systém hr. 50 mm - dosky z minerálnej vlny, omietka silikónová - detail pri okape</t>
  </si>
  <si>
    <t>-1085420269</t>
  </si>
  <si>
    <t>625250068</t>
  </si>
  <si>
    <t>Kontaktný zatepľovací systém ostenia hr. 30 mm, dosky z minerálnej vlny, omietka silikónová</t>
  </si>
  <si>
    <t>-183085699</t>
  </si>
  <si>
    <t>6252513390</t>
  </si>
  <si>
    <t>Kontaktný zatepľovací systém hr. 150 mm, dosky z minerálnej vlny, omietka silikónová</t>
  </si>
  <si>
    <t>736635873</t>
  </si>
  <si>
    <t>625251386</t>
  </si>
  <si>
    <t>Kontaktný zatepľovací systém hr. 120 mm  - polystyrén extrudovaný, omietka silikónová - detail "c"</t>
  </si>
  <si>
    <t>-2003530399</t>
  </si>
  <si>
    <t>6252514060</t>
  </si>
  <si>
    <t>Kontaktný zatepľovací systém hr. 120 mm - extrudovaný polystyrén - bez omietky</t>
  </si>
  <si>
    <t>919490645</t>
  </si>
  <si>
    <t>916561111</t>
  </si>
  <si>
    <t>Osadenie záhonového alebo parkového obrubníka betón., do lôžka z bet. pros. tr. C 12/15 s bočnou oporou</t>
  </si>
  <si>
    <t>m</t>
  </si>
  <si>
    <t>-28112136</t>
  </si>
  <si>
    <t>5921954660</t>
  </si>
  <si>
    <t>Obrubník parkový 100x20x5 cm, sivý</t>
  </si>
  <si>
    <t>810344987</t>
  </si>
  <si>
    <t>918101111</t>
  </si>
  <si>
    <t>Lôžko pod obrubníky, krajníky alebo obruby z dlažob. kociek z betónu prostého tr. C 12/15</t>
  </si>
  <si>
    <t>1224349051</t>
  </si>
  <si>
    <t>941941032</t>
  </si>
  <si>
    <t>Montáž lešenia ľahkého pracovného radového s podlahami šírky od 0,80 do 1,00 m, výšky nad 10 do 30 m</t>
  </si>
  <si>
    <t>-871606358</t>
  </si>
  <si>
    <t>941941192</t>
  </si>
  <si>
    <t>Príplatok za prvý a každý ďalší i začatý mesiac použitia lešenia ľahkého pracovného radového s podlahami šírky od 0,80 do 1,00 m, výšky nad 10 do 30 m</t>
  </si>
  <si>
    <t>-38337537</t>
  </si>
  <si>
    <t>941941832</t>
  </si>
  <si>
    <t>Demontáž lešenia ľahkého pracovného radového s podlahami šírky nad 0,80 do 1,00 m, výšky nad 10 do 30 m</t>
  </si>
  <si>
    <t>-45662644</t>
  </si>
  <si>
    <t>941955002</t>
  </si>
  <si>
    <t>Lešenie ľahké pracovné pomocné s výškou lešeňovej podlahy nad 1,20 do 1,90 m</t>
  </si>
  <si>
    <t>-118392573</t>
  </si>
  <si>
    <t>953946131</t>
  </si>
  <si>
    <t>Soklový profil 150 mm</t>
  </si>
  <si>
    <t>-1836085568</t>
  </si>
  <si>
    <t>953996121</t>
  </si>
  <si>
    <t>Okenný APU profil s integrovanou tkaninou</t>
  </si>
  <si>
    <t>-114021825</t>
  </si>
  <si>
    <t>953996131</t>
  </si>
  <si>
    <t>Rohový PVC profil s integrovanou tkaninou 100x100</t>
  </si>
  <si>
    <t>-1279798885</t>
  </si>
  <si>
    <t>29</t>
  </si>
  <si>
    <t>953996141</t>
  </si>
  <si>
    <t>Rohový PVC profil s okapovým nosom</t>
  </si>
  <si>
    <t>-1850419297</t>
  </si>
  <si>
    <t>30</t>
  </si>
  <si>
    <t>31</t>
  </si>
  <si>
    <t>32</t>
  </si>
  <si>
    <t>33</t>
  </si>
  <si>
    <t>34</t>
  </si>
  <si>
    <t>35</t>
  </si>
  <si>
    <t>999281111</t>
  </si>
  <si>
    <t>Presun hmôt pre opravy a údržbu objektov vrátane vonkajších plášťov výšky do 25 m</t>
  </si>
  <si>
    <t>1146097960</t>
  </si>
  <si>
    <t>36</t>
  </si>
  <si>
    <t>7641734320</t>
  </si>
  <si>
    <t xml:space="preserve">Úprava žľabov a zvodov pri realizácii zateplenia </t>
  </si>
  <si>
    <t>-235328102</t>
  </si>
  <si>
    <t>37</t>
  </si>
  <si>
    <t>764351810</t>
  </si>
  <si>
    <t>Demontáž žľabov pododkvap. štvorhranných rovných, oblúkových, do 30° rš 250 a 330 mm,  -0,00347t</t>
  </si>
  <si>
    <t>-1762026415</t>
  </si>
  <si>
    <t>38</t>
  </si>
  <si>
    <t>764410340</t>
  </si>
  <si>
    <t>Oplechovanie parapetov z hliníkového Al plechu, vrátane rohov r.š. 250 mm</t>
  </si>
  <si>
    <t>-1850728870</t>
  </si>
  <si>
    <t>39</t>
  </si>
  <si>
    <t>764410850</t>
  </si>
  <si>
    <t>Demontáž oplechovania parapetov rš od 100 do 330 mm,  -0,00135t</t>
  </si>
  <si>
    <t>869035539</t>
  </si>
  <si>
    <t>40</t>
  </si>
  <si>
    <t>764451802</t>
  </si>
  <si>
    <t>Demontáž odpadových rúr štvorcových so stranou 100 mm,  -0,00338t</t>
  </si>
  <si>
    <t>404793224</t>
  </si>
  <si>
    <t>41</t>
  </si>
  <si>
    <t>764751212</t>
  </si>
  <si>
    <t>Odpadová rúra zvodová kruhová rovná DN 100 mm MASLEN</t>
  </si>
  <si>
    <t>-1785046590</t>
  </si>
  <si>
    <t>42</t>
  </si>
  <si>
    <t>764751232</t>
  </si>
  <si>
    <t xml:space="preserve">Koleno zvodovej rúry DN 100 mm </t>
  </si>
  <si>
    <t>1812151661</t>
  </si>
  <si>
    <t>43</t>
  </si>
  <si>
    <t>764761332</t>
  </si>
  <si>
    <t xml:space="preserve">Žľab pododkvapový polkruhový 150 mm, vrátane čela, hákov, rohov, kútov </t>
  </si>
  <si>
    <t>714643969</t>
  </si>
  <si>
    <t>44</t>
  </si>
  <si>
    <t>764761432</t>
  </si>
  <si>
    <t xml:space="preserve">Montáž žľabového kotlíka k polkruhovým žľabom </t>
  </si>
  <si>
    <t>-353114785</t>
  </si>
  <si>
    <t>45</t>
  </si>
  <si>
    <t>5537301140</t>
  </si>
  <si>
    <t>Odkvapový systém- žľabový kotlík 150/100</t>
  </si>
  <si>
    <t>1016495595</t>
  </si>
  <si>
    <t>46</t>
  </si>
  <si>
    <t>998764103</t>
  </si>
  <si>
    <t>Presun hmôt pre konštrukcie klampiarske v objektoch výšky nad 12 do 24 m</t>
  </si>
  <si>
    <t>1454172342</t>
  </si>
  <si>
    <t>47</t>
  </si>
  <si>
    <t>7671621501</t>
  </si>
  <si>
    <t>D+M ochranných rohových prvkov (ostenie brán)</t>
  </si>
  <si>
    <t>723561955</t>
  </si>
  <si>
    <t>3 - Zateplenie strechy</t>
  </si>
  <si>
    <t xml:space="preserve">    4 - Vodorovné konštrukcie</t>
  </si>
  <si>
    <t xml:space="preserve">    712 - Izolácie striech</t>
  </si>
  <si>
    <t xml:space="preserve">    713 - Izolácie tepelné</t>
  </si>
  <si>
    <t xml:space="preserve">    762 - Konštrukcie tesárske</t>
  </si>
  <si>
    <t>417321515</t>
  </si>
  <si>
    <t>Betón stužujúcich pásov a vencov železový tr. C 25/30 - nadmurovka atiky</t>
  </si>
  <si>
    <t>-938230216</t>
  </si>
  <si>
    <t>417351115</t>
  </si>
  <si>
    <t>Debnenie bočníc stužujúcich pásov a vencov vrátane vzpier zhotovenie</t>
  </si>
  <si>
    <t>-54514490</t>
  </si>
  <si>
    <t>417351116</t>
  </si>
  <si>
    <t>Debnenie bočníc stužujúcich pásov a vencov vrátane vzpier odstránenie</t>
  </si>
  <si>
    <t>-841167876</t>
  </si>
  <si>
    <t>417361821</t>
  </si>
  <si>
    <t>Výstuž stužujúcich pásov a vencov z betonárskej ocele 10505</t>
  </si>
  <si>
    <t>1931486244</t>
  </si>
  <si>
    <t>712300841</t>
  </si>
  <si>
    <t>Vyčistenie strechy - odstránenie nečistôt a machu</t>
  </si>
  <si>
    <t>-552396188</t>
  </si>
  <si>
    <t>712311101</t>
  </si>
  <si>
    <t>Zhotovenie povlakovej krytiny striech plochých do 10° za studena náterom penetračným</t>
  </si>
  <si>
    <t>-2142421762</t>
  </si>
  <si>
    <t>11163311010</t>
  </si>
  <si>
    <t xml:space="preserve">Penetračný náter </t>
  </si>
  <si>
    <t>kg</t>
  </si>
  <si>
    <t>1866536691</t>
  </si>
  <si>
    <t>712331105</t>
  </si>
  <si>
    <t>Zhotovenie povlak. krytiny striech plochých do 10° samolepiacim asfaltovým pásom</t>
  </si>
  <si>
    <t>-1594538249</t>
  </si>
  <si>
    <t>62852100010</t>
  </si>
  <si>
    <t>Asfaltový samolepiaci pás</t>
  </si>
  <si>
    <t>-1493039025</t>
  </si>
  <si>
    <t>712341559</t>
  </si>
  <si>
    <t>Zhotovenie povlak. krytiny striech plochých do 10° pásmi pritav. NAIP na celej ploche</t>
  </si>
  <si>
    <t>-1651835668</t>
  </si>
  <si>
    <t>6285271000</t>
  </si>
  <si>
    <t>Asfaltovaný pás pre vrchné vrstvy hydroizolačných systémov</t>
  </si>
  <si>
    <t>-189794970</t>
  </si>
  <si>
    <t>998712103</t>
  </si>
  <si>
    <t>Presun hmôt pre izoláciu povlakovej krytiny v objektoch výšky nad 12 do 24 m</t>
  </si>
  <si>
    <t>-100525875</t>
  </si>
  <si>
    <t>713142131</t>
  </si>
  <si>
    <t>Montáž tepelnej izolácie striech plochých do 10° polystyrénom, jednovrstvová prilep. za studena</t>
  </si>
  <si>
    <t>-1193066240</t>
  </si>
  <si>
    <t>28376534290</t>
  </si>
  <si>
    <t>EPS 100S penový polystyrén hrúbka 300 mm</t>
  </si>
  <si>
    <t>-759694256</t>
  </si>
  <si>
    <t>2837653419</t>
  </si>
  <si>
    <t>EPS 100S penový polystyrén hrúbka 50 mm</t>
  </si>
  <si>
    <t>-1600021996</t>
  </si>
  <si>
    <t>2837653424</t>
  </si>
  <si>
    <t>EPS 100S penový polystyrén hrúbka 150 mm</t>
  </si>
  <si>
    <t>-89724668</t>
  </si>
  <si>
    <t>713144020</t>
  </si>
  <si>
    <t>Montáž tepelnej izolácie na atiku polystyrénom do lepidla - bočné steny atiky</t>
  </si>
  <si>
    <t>1188047290</t>
  </si>
  <si>
    <t>-477209003</t>
  </si>
  <si>
    <t>7131440200</t>
  </si>
  <si>
    <t>Montáž tepelnej izolácie na atiku polystyrénom do lepidla - vrch atiky</t>
  </si>
  <si>
    <t>1435657372</t>
  </si>
  <si>
    <t>28376500301</t>
  </si>
  <si>
    <t>Extrudovaný polystyrén - XPS hrúbka 50 mm</t>
  </si>
  <si>
    <t>-16449119</t>
  </si>
  <si>
    <t>998713103</t>
  </si>
  <si>
    <t>Presun hmôt pre izolácie tepelné v objektoch výšky nad 12 m do 24 m</t>
  </si>
  <si>
    <t>1389154090</t>
  </si>
  <si>
    <t>76273115030</t>
  </si>
  <si>
    <t>D+M kaslíka z OSB dosky hr. 25mm  a smrekových hranolov(50x400x250mm) pri okape - detail "a" (výška kaslíka 250mm)</t>
  </si>
  <si>
    <t>-1265380635</t>
  </si>
  <si>
    <t>76273115031</t>
  </si>
  <si>
    <t>D+M kaslíka z OSB dosky hr. 25mm  a smrekových hranolov  (50x400x100mm) pri okape -  (výška kaslíka 100 mm) - šachta na streche</t>
  </si>
  <si>
    <t>2035157207</t>
  </si>
  <si>
    <t>7628100112</t>
  </si>
  <si>
    <t>Úkončenia markízy pri okape - D+M drevenej laty 50x150mm po celej dĺžke pre uchytenie okapového plechu</t>
  </si>
  <si>
    <t>-583937360</t>
  </si>
  <si>
    <t>7628100160</t>
  </si>
  <si>
    <t>D+M OSB dosky hr. 22mm na atiku</t>
  </si>
  <si>
    <t>-1174092131</t>
  </si>
  <si>
    <t>998762103</t>
  </si>
  <si>
    <t>Presun hmôt pre konštrukcie tesárske v objektoch výšky od 12 do 24 m</t>
  </si>
  <si>
    <t>1131438509</t>
  </si>
  <si>
    <t>764311822</t>
  </si>
  <si>
    <t>Demontáž krytiny hladkej strešnej z tabúľ 2000 x 1000 mm, so sklonom do 30st.,  -0,00732t</t>
  </si>
  <si>
    <t>1308149777</t>
  </si>
  <si>
    <t>764323230</t>
  </si>
  <si>
    <t>Oplechovanie z pozinkovaného PZ plechu, odkvapový plech ukončenie strechy pri žľabe r.š. 330 mm</t>
  </si>
  <si>
    <t>-603502799</t>
  </si>
  <si>
    <t>764430240</t>
  </si>
  <si>
    <t>Oplechovanie muriva a atík z pozinkovaného PZ plechu, vrátane rohov r.š. 500 mm</t>
  </si>
  <si>
    <t>-2038486300</t>
  </si>
  <si>
    <t>764430810</t>
  </si>
  <si>
    <t>Demontáž oplechovania múrov a nadmuroviek rš do 250 mm,  -0,00142t</t>
  </si>
  <si>
    <t>-725106924</t>
  </si>
  <si>
    <t>7678679030</t>
  </si>
  <si>
    <t>Odstránenie kovových konštrukcií (starých technologický zariadení) zo strechy, vrátane odvozu a uskladnenia odpadu</t>
  </si>
  <si>
    <t>súb.</t>
  </si>
  <si>
    <t>-2105442455</t>
  </si>
  <si>
    <t>4 - Bleskozvod</t>
  </si>
  <si>
    <t>M - Práce a dodávky M</t>
  </si>
  <si>
    <t xml:space="preserve">    47-M - Bleskozvod</t>
  </si>
  <si>
    <t>OST - Ostatné</t>
  </si>
  <si>
    <t xml:space="preserve">    OST - Ostatné</t>
  </si>
  <si>
    <t>460200134</t>
  </si>
  <si>
    <t>Hĺbenie káblovej ryhy ručne 35 cm širokej a 50 cm hlbokej, v zemine triedy 4</t>
  </si>
  <si>
    <t>460560134</t>
  </si>
  <si>
    <t>Ručný zásyp nezap. káblovej ryhy bez zhutn. zeminy, 35 cm širokej, 50 cm hlbokej v zemine tr. 4</t>
  </si>
  <si>
    <t>460620014</t>
  </si>
  <si>
    <t>Proviz. úprava terénu v zemine tr. 4, aby nerovnosti terénu neboli väčšie ako 2 cm od vodor.hladiny</t>
  </si>
  <si>
    <t>275313611</t>
  </si>
  <si>
    <t>Betón základových pätiek, prostý tr.C 16/20</t>
  </si>
  <si>
    <t>275313821</t>
  </si>
  <si>
    <t>Betónovanie základových pätiek, betón prostý</t>
  </si>
  <si>
    <t>5893311420</t>
  </si>
  <si>
    <t>Betón STN EN 206-1-C 25/30 XC2 (SK)-Cl 0,4-Dmax 16 - S2 z cementu portlandského</t>
  </si>
  <si>
    <t>919735112</t>
  </si>
  <si>
    <t>Rezanie existujúceho asfaltového krytu alebo podkladu hĺbky nad 50 do 100 mm</t>
  </si>
  <si>
    <t>965042131</t>
  </si>
  <si>
    <t>Búranie podkladov pod dlažby, liatych dlažieb a mazanín,betón alebo liaty asfalt hr.do 100 mm, plochy do 4 m2 -2,20000t</t>
  </si>
  <si>
    <t>979084212</t>
  </si>
  <si>
    <t>Vodorovná doprava vybúraných hmôt po suchu s naložením a so zložením na vzdialenosť do 50 m</t>
  </si>
  <si>
    <t>210220204</t>
  </si>
  <si>
    <t>Zachytávacia tyč FeZn bez osadenia a s osadením JP10-30</t>
  </si>
  <si>
    <t>354410023200</t>
  </si>
  <si>
    <t>Tyč zachytávacia FeZn na upevnenie do muriva označenie JP 20</t>
  </si>
  <si>
    <t>210220306</t>
  </si>
  <si>
    <t>Podstavec betónový k zachytávacej tyči a oddialenému bleskozvodu</t>
  </si>
  <si>
    <t>354410024850</t>
  </si>
  <si>
    <t>Podstavec betónový k zachytávacej tyči FeZn k JP a OB 900x380</t>
  </si>
  <si>
    <t>210220230</t>
  </si>
  <si>
    <t>Ochranná strieška FeZn</t>
  </si>
  <si>
    <t>3544216200</t>
  </si>
  <si>
    <t>Horná ochranná strieška  ocelová žiarovo zinkovaná  označenie  OS 01</t>
  </si>
  <si>
    <t>210220240.1</t>
  </si>
  <si>
    <t>Svorka FeZn k uzemňovacej tyči  SJ</t>
  </si>
  <si>
    <t>3544218900</t>
  </si>
  <si>
    <t>Svorka k uzemňovacej tyči  ocelová žiarovo zinkovaná  označenie  SJ 01</t>
  </si>
  <si>
    <t>210220241</t>
  </si>
  <si>
    <t>Svorka FeZn krížová SK a diagonálna krížová DKS</t>
  </si>
  <si>
    <t>3544219150</t>
  </si>
  <si>
    <t>Svorka  krížová  ocelová žiarovo zinkovaná  označenie  SK</t>
  </si>
  <si>
    <t>210220243</t>
  </si>
  <si>
    <t>Svorka FeZn spojovacia SS</t>
  </si>
  <si>
    <t>3544219500</t>
  </si>
  <si>
    <t>Svorka  spojovacia  ocelová žiarovo zinkovaná  označenie  SS s p. 2 skr</t>
  </si>
  <si>
    <t>210220247</t>
  </si>
  <si>
    <t>Svorka FeZn skúšobná SZ</t>
  </si>
  <si>
    <t>354410004300</t>
  </si>
  <si>
    <t>Svorka FeZn skúšobná označenie SZ</t>
  </si>
  <si>
    <t>210220240</t>
  </si>
  <si>
    <t>48</t>
  </si>
  <si>
    <t>354410001700</t>
  </si>
  <si>
    <t>Svorka FeZn k uzemňovacej tyči označenie SJ 02</t>
  </si>
  <si>
    <t>50</t>
  </si>
  <si>
    <t>210220101</t>
  </si>
  <si>
    <t>Podpery vedenia FeZn na plochú strechu PV21</t>
  </si>
  <si>
    <t>52</t>
  </si>
  <si>
    <t>354410035100</t>
  </si>
  <si>
    <t>Podpera vedenia FeZn na ploché strechy označenie PV 21 betonová</t>
  </si>
  <si>
    <t>54</t>
  </si>
  <si>
    <t>210220105</t>
  </si>
  <si>
    <t>Podpery vedenia FeZn do muriva PV 01h a PV01-03</t>
  </si>
  <si>
    <t>56</t>
  </si>
  <si>
    <t>354410032000</t>
  </si>
  <si>
    <t>Podpera vedenia FeZn do muriva označenie PV 01</t>
  </si>
  <si>
    <t>58</t>
  </si>
  <si>
    <t>210220250</t>
  </si>
  <si>
    <t>Svorka FeZn univerzálna SU, SU A-B</t>
  </si>
  <si>
    <t>60</t>
  </si>
  <si>
    <t>341510499</t>
  </si>
  <si>
    <t>pružná dilatačná prepojka, k.č.374 011, DEHN</t>
  </si>
  <si>
    <t>62</t>
  </si>
  <si>
    <t>210220800</t>
  </si>
  <si>
    <t>Uzemňovacie vedenie na povrchu  AlMgSi  drôt zvodový O 8-10</t>
  </si>
  <si>
    <t>64</t>
  </si>
  <si>
    <t>354410064200</t>
  </si>
  <si>
    <t>Drôt bleskozvodový zliatina AlMgSi, d 8 mm, Al</t>
  </si>
  <si>
    <t>66</t>
  </si>
  <si>
    <t>68</t>
  </si>
  <si>
    <t>354410064400</t>
  </si>
  <si>
    <t>Drôt bleskozvodový izolovaný zliatina AlMgSi označenie O 8 Al PVC</t>
  </si>
  <si>
    <t>70</t>
  </si>
  <si>
    <t>210220021</t>
  </si>
  <si>
    <t>Uzemňovacie vedenie v zemi FeZn vrátane izolácie spojov O 10mm</t>
  </si>
  <si>
    <t>72</t>
  </si>
  <si>
    <t>354410054800</t>
  </si>
  <si>
    <t>Drôt bleskozvodový FeZn, d 10 mm</t>
  </si>
  <si>
    <t>74</t>
  </si>
  <si>
    <t>210220280</t>
  </si>
  <si>
    <t>Uzemňovacia tyč FeZn ZT</t>
  </si>
  <si>
    <t>76</t>
  </si>
  <si>
    <t>354410055700</t>
  </si>
  <si>
    <t>Tyč uzemňovacia FeZn označenie ZT 2 m</t>
  </si>
  <si>
    <t>78</t>
  </si>
  <si>
    <t>210010313</t>
  </si>
  <si>
    <t>Krabica (KO 125) odbočná s viečkom, bez zapojenia, štvorcová</t>
  </si>
  <si>
    <t>80</t>
  </si>
  <si>
    <t>EKR000001161</t>
  </si>
  <si>
    <t>Krabica inštalačná KUZ-V KB 196x156x80-140mm do zateplenia s krytom sivá</t>
  </si>
  <si>
    <t>82</t>
  </si>
  <si>
    <t>210220050</t>
  </si>
  <si>
    <t>Označenie zvodov číselnými štítkami</t>
  </si>
  <si>
    <t>84</t>
  </si>
  <si>
    <t>354410064600</t>
  </si>
  <si>
    <t>Štítok orientačný zemniaci</t>
  </si>
  <si>
    <t>86</t>
  </si>
  <si>
    <t>210011302</t>
  </si>
  <si>
    <t>Osadenie polyamidovej príchytky HM 8, do tehlového muriva</t>
  </si>
  <si>
    <t>88</t>
  </si>
  <si>
    <t>35442419502</t>
  </si>
  <si>
    <t>Plastová príchytka na zvodový vodič č. 204 001</t>
  </si>
  <si>
    <t>90</t>
  </si>
  <si>
    <t>DemExS</t>
  </si>
  <si>
    <t>Demontáž existujúcej sústavy</t>
  </si>
  <si>
    <t>hod</t>
  </si>
  <si>
    <t>92</t>
  </si>
  <si>
    <t>PNBN</t>
  </si>
  <si>
    <t>Nepredvídateľné práce navyše bližšie nešpecifikované</t>
  </si>
  <si>
    <t>94</t>
  </si>
  <si>
    <t>MD</t>
  </si>
  <si>
    <t>Mimostaveništná Doprava</t>
  </si>
  <si>
    <t>kpl</t>
  </si>
  <si>
    <t>96</t>
  </si>
  <si>
    <t>49</t>
  </si>
  <si>
    <t>PM</t>
  </si>
  <si>
    <t>Podružný Materiál (3% z materiálu)</t>
  </si>
  <si>
    <t>%</t>
  </si>
  <si>
    <t>98</t>
  </si>
  <si>
    <t>PPV</t>
  </si>
  <si>
    <t>Podiel Pridružených Výkonov (5% z konštrukcií)</t>
  </si>
  <si>
    <t>100</t>
  </si>
  <si>
    <t>51</t>
  </si>
  <si>
    <t>RVZ2</t>
  </si>
  <si>
    <t>Odborná prehliadka a skúška bleskozvodu</t>
  </si>
  <si>
    <t>102</t>
  </si>
  <si>
    <t>LO</t>
  </si>
  <si>
    <t>Likvidácia odpadu</t>
  </si>
  <si>
    <t>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</si>
</sst>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6"/>
  <sheetViews>
    <sheetView showGridLines="0" tabSelected="1" workbookViewId="0">
      <pane ySplit="1" topLeftCell="A2" activePane="bottomLeft" state="frozen"/>
      <selection pane="bottomLeft" activeCell="AG87" sqref="AG87:AM9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R2" s="189" t="s">
        <v>8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56" t="s">
        <v>11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23"/>
      <c r="AS4" s="17" t="s">
        <v>12</v>
      </c>
      <c r="BS4" s="18" t="s">
        <v>13</v>
      </c>
    </row>
    <row r="5" spans="1:73" ht="14.45" customHeight="1">
      <c r="B5" s="22"/>
      <c r="C5" s="24"/>
      <c r="D5" s="25" t="s">
        <v>14</v>
      </c>
      <c r="E5" s="24"/>
      <c r="F5" s="24"/>
      <c r="G5" s="24"/>
      <c r="H5" s="24"/>
      <c r="I5" s="24"/>
      <c r="J5" s="24"/>
      <c r="K5" s="158" t="s">
        <v>15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16</v>
      </c>
      <c r="E6" s="24"/>
      <c r="F6" s="24"/>
      <c r="G6" s="24"/>
      <c r="H6" s="24"/>
      <c r="I6" s="24"/>
      <c r="J6" s="24"/>
      <c r="K6" s="160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24"/>
      <c r="AQ6" s="23"/>
      <c r="BS6" s="18" t="s">
        <v>9</v>
      </c>
    </row>
    <row r="7" spans="1:73" ht="14.45" customHeight="1">
      <c r="B7" s="22"/>
      <c r="C7" s="24"/>
      <c r="D7" s="28" t="s">
        <v>18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19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20</v>
      </c>
      <c r="E8" s="24"/>
      <c r="F8" s="24"/>
      <c r="G8" s="24"/>
      <c r="H8" s="24"/>
      <c r="I8" s="24"/>
      <c r="J8" s="24"/>
      <c r="K8" s="26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22</v>
      </c>
      <c r="AL8" s="24"/>
      <c r="AM8" s="24"/>
      <c r="AN8" s="223">
        <v>43881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24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25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24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>
      <c r="B14" s="22"/>
      <c r="C14" s="24"/>
      <c r="D14" s="24"/>
      <c r="E14" s="26" t="s">
        <v>21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25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27</v>
      </c>
    </row>
    <row r="16" spans="1:73" ht="14.45" customHeight="1">
      <c r="B16" s="22"/>
      <c r="C16" s="24"/>
      <c r="D16" s="28" t="s">
        <v>28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24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25</v>
      </c>
      <c r="AL17" s="24"/>
      <c r="AM17" s="24"/>
      <c r="AN17" s="26" t="s">
        <v>5</v>
      </c>
      <c r="AO17" s="24"/>
      <c r="AP17" s="24"/>
      <c r="AQ17" s="23"/>
      <c r="BS17" s="18" t="s">
        <v>27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29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24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21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25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>
      <c r="B22" s="22"/>
      <c r="C22" s="24"/>
      <c r="D22" s="28" t="s">
        <v>30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61" t="s">
        <v>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62">
        <f>ROUND(AG87,2)</f>
        <v>0</v>
      </c>
      <c r="AL26" s="159"/>
      <c r="AM26" s="159"/>
      <c r="AN26" s="159"/>
      <c r="AO26" s="159"/>
      <c r="AP26" s="24"/>
      <c r="AQ26" s="23"/>
    </row>
    <row r="27" spans="2:71" ht="14.45" customHeight="1">
      <c r="B27" s="22"/>
      <c r="C27" s="24"/>
      <c r="D27" s="30" t="s">
        <v>32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62">
        <f>ROUND(AG93,2)</f>
        <v>0</v>
      </c>
      <c r="AL27" s="162"/>
      <c r="AM27" s="162"/>
      <c r="AN27" s="162"/>
      <c r="AO27" s="162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33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63">
        <f>ROUND(AK26+AK27,2)</f>
        <v>0</v>
      </c>
      <c r="AL29" s="164"/>
      <c r="AM29" s="164"/>
      <c r="AN29" s="164"/>
      <c r="AO29" s="164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34</v>
      </c>
      <c r="E31" s="37"/>
      <c r="F31" s="38" t="s">
        <v>35</v>
      </c>
      <c r="G31" s="37"/>
      <c r="H31" s="37"/>
      <c r="I31" s="37"/>
      <c r="J31" s="37"/>
      <c r="K31" s="37"/>
      <c r="L31" s="165">
        <v>0.2</v>
      </c>
      <c r="M31" s="166"/>
      <c r="N31" s="166"/>
      <c r="O31" s="166"/>
      <c r="P31" s="37"/>
      <c r="Q31" s="37"/>
      <c r="R31" s="37"/>
      <c r="S31" s="37"/>
      <c r="T31" s="40" t="s">
        <v>36</v>
      </c>
      <c r="U31" s="37"/>
      <c r="V31" s="37"/>
      <c r="W31" s="167">
        <f>ROUND(AZ87+SUM(CD94),2)</f>
        <v>0</v>
      </c>
      <c r="X31" s="166"/>
      <c r="Y31" s="166"/>
      <c r="Z31" s="166"/>
      <c r="AA31" s="166"/>
      <c r="AB31" s="166"/>
      <c r="AC31" s="166"/>
      <c r="AD31" s="166"/>
      <c r="AE31" s="166"/>
      <c r="AF31" s="37"/>
      <c r="AG31" s="37"/>
      <c r="AH31" s="37"/>
      <c r="AI31" s="37"/>
      <c r="AJ31" s="37"/>
      <c r="AK31" s="167">
        <f>ROUND(AV87+SUM(BY94),2)</f>
        <v>0</v>
      </c>
      <c r="AL31" s="166"/>
      <c r="AM31" s="166"/>
      <c r="AN31" s="166"/>
      <c r="AO31" s="166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37</v>
      </c>
      <c r="G32" s="37"/>
      <c r="H32" s="37"/>
      <c r="I32" s="37"/>
      <c r="J32" s="37"/>
      <c r="K32" s="37"/>
      <c r="L32" s="165">
        <v>0.2</v>
      </c>
      <c r="M32" s="166"/>
      <c r="N32" s="166"/>
      <c r="O32" s="166"/>
      <c r="P32" s="37"/>
      <c r="Q32" s="37"/>
      <c r="R32" s="37"/>
      <c r="S32" s="37"/>
      <c r="T32" s="40" t="s">
        <v>36</v>
      </c>
      <c r="U32" s="37"/>
      <c r="V32" s="37"/>
      <c r="W32" s="167">
        <f>ROUND(BA87+SUM(CE94),2)</f>
        <v>0</v>
      </c>
      <c r="X32" s="166"/>
      <c r="Y32" s="166"/>
      <c r="Z32" s="166"/>
      <c r="AA32" s="166"/>
      <c r="AB32" s="166"/>
      <c r="AC32" s="166"/>
      <c r="AD32" s="166"/>
      <c r="AE32" s="166"/>
      <c r="AF32" s="37"/>
      <c r="AG32" s="37"/>
      <c r="AH32" s="37"/>
      <c r="AI32" s="37"/>
      <c r="AJ32" s="37"/>
      <c r="AK32" s="167">
        <f>ROUND(AW87+SUM(BZ94),2)</f>
        <v>0</v>
      </c>
      <c r="AL32" s="166"/>
      <c r="AM32" s="166"/>
      <c r="AN32" s="166"/>
      <c r="AO32" s="166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38</v>
      </c>
      <c r="G33" s="37"/>
      <c r="H33" s="37"/>
      <c r="I33" s="37"/>
      <c r="J33" s="37"/>
      <c r="K33" s="37"/>
      <c r="L33" s="165">
        <v>0.2</v>
      </c>
      <c r="M33" s="166"/>
      <c r="N33" s="166"/>
      <c r="O33" s="166"/>
      <c r="P33" s="37"/>
      <c r="Q33" s="37"/>
      <c r="R33" s="37"/>
      <c r="S33" s="37"/>
      <c r="T33" s="40" t="s">
        <v>36</v>
      </c>
      <c r="U33" s="37"/>
      <c r="V33" s="37"/>
      <c r="W33" s="167">
        <f>ROUND(BB87+SUM(CF94),2)</f>
        <v>0</v>
      </c>
      <c r="X33" s="166"/>
      <c r="Y33" s="166"/>
      <c r="Z33" s="166"/>
      <c r="AA33" s="166"/>
      <c r="AB33" s="166"/>
      <c r="AC33" s="166"/>
      <c r="AD33" s="166"/>
      <c r="AE33" s="166"/>
      <c r="AF33" s="37"/>
      <c r="AG33" s="37"/>
      <c r="AH33" s="37"/>
      <c r="AI33" s="37"/>
      <c r="AJ33" s="37"/>
      <c r="AK33" s="167">
        <v>0</v>
      </c>
      <c r="AL33" s="166"/>
      <c r="AM33" s="166"/>
      <c r="AN33" s="166"/>
      <c r="AO33" s="166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39</v>
      </c>
      <c r="G34" s="37"/>
      <c r="H34" s="37"/>
      <c r="I34" s="37"/>
      <c r="J34" s="37"/>
      <c r="K34" s="37"/>
      <c r="L34" s="165">
        <v>0.2</v>
      </c>
      <c r="M34" s="166"/>
      <c r="N34" s="166"/>
      <c r="O34" s="166"/>
      <c r="P34" s="37"/>
      <c r="Q34" s="37"/>
      <c r="R34" s="37"/>
      <c r="S34" s="37"/>
      <c r="T34" s="40" t="s">
        <v>36</v>
      </c>
      <c r="U34" s="37"/>
      <c r="V34" s="37"/>
      <c r="W34" s="167">
        <f>ROUND(BC87+SUM(CG94),2)</f>
        <v>0</v>
      </c>
      <c r="X34" s="166"/>
      <c r="Y34" s="166"/>
      <c r="Z34" s="166"/>
      <c r="AA34" s="166"/>
      <c r="AB34" s="166"/>
      <c r="AC34" s="166"/>
      <c r="AD34" s="166"/>
      <c r="AE34" s="166"/>
      <c r="AF34" s="37"/>
      <c r="AG34" s="37"/>
      <c r="AH34" s="37"/>
      <c r="AI34" s="37"/>
      <c r="AJ34" s="37"/>
      <c r="AK34" s="167">
        <v>0</v>
      </c>
      <c r="AL34" s="166"/>
      <c r="AM34" s="166"/>
      <c r="AN34" s="166"/>
      <c r="AO34" s="166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40</v>
      </c>
      <c r="G35" s="37"/>
      <c r="H35" s="37"/>
      <c r="I35" s="37"/>
      <c r="J35" s="37"/>
      <c r="K35" s="37"/>
      <c r="L35" s="165">
        <v>0</v>
      </c>
      <c r="M35" s="166"/>
      <c r="N35" s="166"/>
      <c r="O35" s="166"/>
      <c r="P35" s="37"/>
      <c r="Q35" s="37"/>
      <c r="R35" s="37"/>
      <c r="S35" s="37"/>
      <c r="T35" s="40" t="s">
        <v>36</v>
      </c>
      <c r="U35" s="37"/>
      <c r="V35" s="37"/>
      <c r="W35" s="167">
        <f>ROUND(BD87+SUM(CH94),2)</f>
        <v>0</v>
      </c>
      <c r="X35" s="166"/>
      <c r="Y35" s="166"/>
      <c r="Z35" s="166"/>
      <c r="AA35" s="166"/>
      <c r="AB35" s="166"/>
      <c r="AC35" s="166"/>
      <c r="AD35" s="166"/>
      <c r="AE35" s="166"/>
      <c r="AF35" s="37"/>
      <c r="AG35" s="37"/>
      <c r="AH35" s="37"/>
      <c r="AI35" s="37"/>
      <c r="AJ35" s="37"/>
      <c r="AK35" s="167">
        <v>0</v>
      </c>
      <c r="AL35" s="166"/>
      <c r="AM35" s="166"/>
      <c r="AN35" s="166"/>
      <c r="AO35" s="166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41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42</v>
      </c>
      <c r="U37" s="44"/>
      <c r="V37" s="44"/>
      <c r="W37" s="44"/>
      <c r="X37" s="168" t="s">
        <v>43</v>
      </c>
      <c r="Y37" s="169"/>
      <c r="Z37" s="169"/>
      <c r="AA37" s="169"/>
      <c r="AB37" s="169"/>
      <c r="AC37" s="44"/>
      <c r="AD37" s="44"/>
      <c r="AE37" s="44"/>
      <c r="AF37" s="44"/>
      <c r="AG37" s="44"/>
      <c r="AH37" s="44"/>
      <c r="AI37" s="44"/>
      <c r="AJ37" s="44"/>
      <c r="AK37" s="170">
        <f>SUM(AK29:AK35)</f>
        <v>0</v>
      </c>
      <c r="AL37" s="169"/>
      <c r="AM37" s="169"/>
      <c r="AN37" s="169"/>
      <c r="AO37" s="171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ht="13.5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 ht="13.5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>
      <c r="B49" s="31"/>
      <c r="C49" s="32"/>
      <c r="D49" s="46" t="s">
        <v>44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45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 ht="13.5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 ht="13.5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 ht="13.5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 ht="13.5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 ht="13.5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 ht="13.5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 ht="13.5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>
      <c r="B58" s="31"/>
      <c r="C58" s="32"/>
      <c r="D58" s="51" t="s">
        <v>46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47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46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47</v>
      </c>
      <c r="AN58" s="52"/>
      <c r="AO58" s="54"/>
      <c r="AP58" s="32"/>
      <c r="AQ58" s="33"/>
    </row>
    <row r="59" spans="2:43" ht="13.5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>
      <c r="B60" s="31"/>
      <c r="C60" s="32"/>
      <c r="D60" s="46" t="s">
        <v>48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49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 ht="13.5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 ht="13.5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 ht="13.5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 ht="13.5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 ht="13.5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 ht="13.5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 ht="13.5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>
      <c r="B69" s="31"/>
      <c r="C69" s="32"/>
      <c r="D69" s="51" t="s">
        <v>46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47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46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47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56" t="s">
        <v>50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33"/>
    </row>
    <row r="77" spans="2:43" s="3" customFormat="1" ht="14.45" customHeight="1">
      <c r="B77" s="61"/>
      <c r="C77" s="28" t="s">
        <v>14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122019b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16</v>
      </c>
      <c r="D78" s="66"/>
      <c r="E78" s="66"/>
      <c r="F78" s="66"/>
      <c r="G78" s="66"/>
      <c r="H78" s="66"/>
      <c r="I78" s="66"/>
      <c r="J78" s="66"/>
      <c r="K78" s="66"/>
      <c r="L78" s="172" t="str">
        <f>K6</f>
        <v>Zníženie energetickej náročnosti objektu výrobnej haly Vígľaš-Pstruša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20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22</v>
      </c>
      <c r="AJ80" s="32"/>
      <c r="AK80" s="32"/>
      <c r="AL80" s="32"/>
      <c r="AM80" s="69">
        <f>IF(AN8= "","",AN8)</f>
        <v>43881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23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28</v>
      </c>
      <c r="AJ82" s="32"/>
      <c r="AK82" s="32"/>
      <c r="AL82" s="32"/>
      <c r="AM82" s="174" t="str">
        <f>IF(E17="","",E17)</f>
        <v xml:space="preserve"> </v>
      </c>
      <c r="AN82" s="174"/>
      <c r="AO82" s="174"/>
      <c r="AP82" s="174"/>
      <c r="AQ82" s="33"/>
      <c r="AS82" s="175" t="s">
        <v>51</v>
      </c>
      <c r="AT82" s="176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>
      <c r="B83" s="31"/>
      <c r="C83" s="28" t="s">
        <v>26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29</v>
      </c>
      <c r="AJ83" s="32"/>
      <c r="AK83" s="32"/>
      <c r="AL83" s="32"/>
      <c r="AM83" s="174" t="str">
        <f>IF(E20="","",E20)</f>
        <v xml:space="preserve"> </v>
      </c>
      <c r="AN83" s="174"/>
      <c r="AO83" s="174"/>
      <c r="AP83" s="174"/>
      <c r="AQ83" s="33"/>
      <c r="AS83" s="177"/>
      <c r="AT83" s="178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7"/>
      <c r="AT84" s="178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9" t="s">
        <v>52</v>
      </c>
      <c r="D85" s="180"/>
      <c r="E85" s="180"/>
      <c r="F85" s="180"/>
      <c r="G85" s="180"/>
      <c r="H85" s="71"/>
      <c r="I85" s="181" t="s">
        <v>53</v>
      </c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1" t="s">
        <v>54</v>
      </c>
      <c r="AH85" s="180"/>
      <c r="AI85" s="180"/>
      <c r="AJ85" s="180"/>
      <c r="AK85" s="180"/>
      <c r="AL85" s="180"/>
      <c r="AM85" s="180"/>
      <c r="AN85" s="181" t="s">
        <v>55</v>
      </c>
      <c r="AO85" s="180"/>
      <c r="AP85" s="182"/>
      <c r="AQ85" s="33"/>
      <c r="AS85" s="72" t="s">
        <v>56</v>
      </c>
      <c r="AT85" s="73" t="s">
        <v>57</v>
      </c>
      <c r="AU85" s="73" t="s">
        <v>58</v>
      </c>
      <c r="AV85" s="73" t="s">
        <v>59</v>
      </c>
      <c r="AW85" s="73" t="s">
        <v>60</v>
      </c>
      <c r="AX85" s="73" t="s">
        <v>61</v>
      </c>
      <c r="AY85" s="73" t="s">
        <v>62</v>
      </c>
      <c r="AZ85" s="73" t="s">
        <v>63</v>
      </c>
      <c r="BA85" s="73" t="s">
        <v>64</v>
      </c>
      <c r="BB85" s="73" t="s">
        <v>65</v>
      </c>
      <c r="BC85" s="73" t="s">
        <v>66</v>
      </c>
      <c r="BD85" s="74" t="s">
        <v>67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68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86">
        <f>ROUND(SUM(AG88:AG91),2)</f>
        <v>0</v>
      </c>
      <c r="AH87" s="186"/>
      <c r="AI87" s="186"/>
      <c r="AJ87" s="186"/>
      <c r="AK87" s="186"/>
      <c r="AL87" s="186"/>
      <c r="AM87" s="186"/>
      <c r="AN87" s="187">
        <f>SUM(AG87,AT87)</f>
        <v>0</v>
      </c>
      <c r="AO87" s="187"/>
      <c r="AP87" s="187"/>
      <c r="AQ87" s="67"/>
      <c r="AS87" s="78">
        <f>ROUND(SUM(AS88:AS91),2)</f>
        <v>0</v>
      </c>
      <c r="AT87" s="79">
        <f>ROUND(SUM(AV87:AW87),2)</f>
        <v>0</v>
      </c>
      <c r="AU87" s="80">
        <f>ROUND(SUM(AU88:AU91),5)</f>
        <v>6399.3842199999999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ROUND(SUM(AZ88:AZ91),2)</f>
        <v>0</v>
      </c>
      <c r="BA87" s="79">
        <f>ROUND(SUM(BA88:BA91),2)</f>
        <v>0</v>
      </c>
      <c r="BB87" s="79">
        <f>ROUND(SUM(BB88:BB91),2)</f>
        <v>0</v>
      </c>
      <c r="BC87" s="79">
        <f>ROUND(SUM(BC88:BC91),2)</f>
        <v>0</v>
      </c>
      <c r="BD87" s="81">
        <f>ROUND(SUM(BD88:BD91),2)</f>
        <v>0</v>
      </c>
      <c r="BS87" s="82" t="s">
        <v>69</v>
      </c>
      <c r="BT87" s="82" t="s">
        <v>70</v>
      </c>
      <c r="BU87" s="83" t="s">
        <v>71</v>
      </c>
      <c r="BV87" s="82" t="s">
        <v>72</v>
      </c>
      <c r="BW87" s="82" t="s">
        <v>73</v>
      </c>
      <c r="BX87" s="82" t="s">
        <v>74</v>
      </c>
    </row>
    <row r="88" spans="1:76" s="5" customFormat="1" ht="16.5" customHeight="1">
      <c r="A88" s="84" t="s">
        <v>75</v>
      </c>
      <c r="B88" s="85"/>
      <c r="C88" s="86"/>
      <c r="D88" s="185" t="s">
        <v>76</v>
      </c>
      <c r="E88" s="185"/>
      <c r="F88" s="185"/>
      <c r="G88" s="185"/>
      <c r="H88" s="185"/>
      <c r="I88" s="87"/>
      <c r="J88" s="185" t="s">
        <v>77</v>
      </c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3">
        <f>'1 - Výmena okien'!M30</f>
        <v>0</v>
      </c>
      <c r="AH88" s="184"/>
      <c r="AI88" s="184"/>
      <c r="AJ88" s="184"/>
      <c r="AK88" s="184"/>
      <c r="AL88" s="184"/>
      <c r="AM88" s="184"/>
      <c r="AN88" s="183">
        <f>SUM(AG88,AT88)</f>
        <v>0</v>
      </c>
      <c r="AO88" s="184"/>
      <c r="AP88" s="184"/>
      <c r="AQ88" s="88"/>
      <c r="AS88" s="89">
        <f>'1 - Výmena okien'!M28</f>
        <v>0</v>
      </c>
      <c r="AT88" s="90">
        <f>ROUND(SUM(AV88:AW88),2)</f>
        <v>0</v>
      </c>
      <c r="AU88" s="91">
        <f>'1 - Výmena okien'!W113</f>
        <v>117.61529599999999</v>
      </c>
      <c r="AV88" s="90">
        <f>'1 - Výmena okien'!M32</f>
        <v>0</v>
      </c>
      <c r="AW88" s="90">
        <f>'1 - Výmena okien'!M33</f>
        <v>0</v>
      </c>
      <c r="AX88" s="90">
        <f>'1 - Výmena okien'!M34</f>
        <v>0</v>
      </c>
      <c r="AY88" s="90">
        <f>'1 - Výmena okien'!M35</f>
        <v>0</v>
      </c>
      <c r="AZ88" s="90">
        <f>'1 - Výmena okien'!H32</f>
        <v>0</v>
      </c>
      <c r="BA88" s="90">
        <f>'1 - Výmena okien'!H33</f>
        <v>0</v>
      </c>
      <c r="BB88" s="90">
        <f>'1 - Výmena okien'!H34</f>
        <v>0</v>
      </c>
      <c r="BC88" s="90">
        <f>'1 - Výmena okien'!H35</f>
        <v>0</v>
      </c>
      <c r="BD88" s="92">
        <f>'1 - Výmena okien'!H36</f>
        <v>0</v>
      </c>
      <c r="BT88" s="93" t="s">
        <v>76</v>
      </c>
      <c r="BV88" s="93" t="s">
        <v>72</v>
      </c>
      <c r="BW88" s="93" t="s">
        <v>78</v>
      </c>
      <c r="BX88" s="93" t="s">
        <v>73</v>
      </c>
    </row>
    <row r="89" spans="1:76" s="5" customFormat="1" ht="16.5" customHeight="1">
      <c r="A89" s="84" t="s">
        <v>75</v>
      </c>
      <c r="B89" s="85"/>
      <c r="C89" s="86"/>
      <c r="D89" s="185" t="s">
        <v>79</v>
      </c>
      <c r="E89" s="185"/>
      <c r="F89" s="185"/>
      <c r="G89" s="185"/>
      <c r="H89" s="185"/>
      <c r="I89" s="87"/>
      <c r="J89" s="185" t="s">
        <v>80</v>
      </c>
      <c r="K89" s="185"/>
      <c r="L89" s="185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3">
        <f>'2 - Zateplenie vonkajších...'!M30</f>
        <v>0</v>
      </c>
      <c r="AH89" s="184"/>
      <c r="AI89" s="184"/>
      <c r="AJ89" s="184"/>
      <c r="AK89" s="184"/>
      <c r="AL89" s="184"/>
      <c r="AM89" s="184"/>
      <c r="AN89" s="183">
        <f>SUM(AG89,AT89)</f>
        <v>0</v>
      </c>
      <c r="AO89" s="184"/>
      <c r="AP89" s="184"/>
      <c r="AQ89" s="88"/>
      <c r="AS89" s="89">
        <f>'2 - Zateplenie vonkajších...'!M28</f>
        <v>0</v>
      </c>
      <c r="AT89" s="90">
        <f>ROUND(SUM(AV89:AW89),2)</f>
        <v>0</v>
      </c>
      <c r="AU89" s="91">
        <f>'2 - Zateplenie vonkajších...'!W118</f>
        <v>4958.7526164500005</v>
      </c>
      <c r="AV89" s="90">
        <f>'2 - Zateplenie vonkajších...'!M32</f>
        <v>0</v>
      </c>
      <c r="AW89" s="90">
        <f>'2 - Zateplenie vonkajších...'!M33</f>
        <v>0</v>
      </c>
      <c r="AX89" s="90">
        <f>'2 - Zateplenie vonkajších...'!M34</f>
        <v>0</v>
      </c>
      <c r="AY89" s="90">
        <f>'2 - Zateplenie vonkajších...'!M35</f>
        <v>0</v>
      </c>
      <c r="AZ89" s="90">
        <f>'2 - Zateplenie vonkajších...'!H32</f>
        <v>0</v>
      </c>
      <c r="BA89" s="90">
        <f>'2 - Zateplenie vonkajších...'!H33</f>
        <v>0</v>
      </c>
      <c r="BB89" s="90">
        <f>'2 - Zateplenie vonkajších...'!H34</f>
        <v>0</v>
      </c>
      <c r="BC89" s="90">
        <f>'2 - Zateplenie vonkajších...'!H35</f>
        <v>0</v>
      </c>
      <c r="BD89" s="92">
        <f>'2 - Zateplenie vonkajších...'!H36</f>
        <v>0</v>
      </c>
      <c r="BT89" s="93" t="s">
        <v>76</v>
      </c>
      <c r="BV89" s="93" t="s">
        <v>72</v>
      </c>
      <c r="BW89" s="93" t="s">
        <v>81</v>
      </c>
      <c r="BX89" s="93" t="s">
        <v>73</v>
      </c>
    </row>
    <row r="90" spans="1:76" s="5" customFormat="1" ht="16.5" customHeight="1">
      <c r="A90" s="84" t="s">
        <v>75</v>
      </c>
      <c r="B90" s="85"/>
      <c r="C90" s="86"/>
      <c r="D90" s="185" t="s">
        <v>82</v>
      </c>
      <c r="E90" s="185"/>
      <c r="F90" s="185"/>
      <c r="G90" s="185"/>
      <c r="H90" s="185"/>
      <c r="I90" s="87"/>
      <c r="J90" s="185" t="s">
        <v>83</v>
      </c>
      <c r="K90" s="185"/>
      <c r="L90" s="185"/>
      <c r="M90" s="185"/>
      <c r="N90" s="185"/>
      <c r="O90" s="185"/>
      <c r="P90" s="185"/>
      <c r="Q90" s="185"/>
      <c r="R90" s="185"/>
      <c r="S90" s="185"/>
      <c r="T90" s="185"/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  <c r="AF90" s="185"/>
      <c r="AG90" s="183">
        <f>'3 - Zateplenie strechy'!M30</f>
        <v>0</v>
      </c>
      <c r="AH90" s="184"/>
      <c r="AI90" s="184"/>
      <c r="AJ90" s="184"/>
      <c r="AK90" s="184"/>
      <c r="AL90" s="184"/>
      <c r="AM90" s="184"/>
      <c r="AN90" s="183">
        <f>SUM(AG90,AT90)</f>
        <v>0</v>
      </c>
      <c r="AO90" s="184"/>
      <c r="AP90" s="184"/>
      <c r="AQ90" s="88"/>
      <c r="AS90" s="89">
        <f>'3 - Zateplenie strechy'!M28</f>
        <v>0</v>
      </c>
      <c r="AT90" s="90">
        <f>ROUND(SUM(AV90:AW90),2)</f>
        <v>0</v>
      </c>
      <c r="AU90" s="91">
        <f>'3 - Zateplenie strechy'!W119</f>
        <v>1323.0163051185</v>
      </c>
      <c r="AV90" s="90">
        <f>'3 - Zateplenie strechy'!M32</f>
        <v>0</v>
      </c>
      <c r="AW90" s="90">
        <f>'3 - Zateplenie strechy'!M33</f>
        <v>0</v>
      </c>
      <c r="AX90" s="90">
        <f>'3 - Zateplenie strechy'!M34</f>
        <v>0</v>
      </c>
      <c r="AY90" s="90">
        <f>'3 - Zateplenie strechy'!M35</f>
        <v>0</v>
      </c>
      <c r="AZ90" s="90">
        <f>'3 - Zateplenie strechy'!H32</f>
        <v>0</v>
      </c>
      <c r="BA90" s="90">
        <f>'3 - Zateplenie strechy'!H33</f>
        <v>0</v>
      </c>
      <c r="BB90" s="90">
        <f>'3 - Zateplenie strechy'!H34</f>
        <v>0</v>
      </c>
      <c r="BC90" s="90">
        <f>'3 - Zateplenie strechy'!H35</f>
        <v>0</v>
      </c>
      <c r="BD90" s="92">
        <f>'3 - Zateplenie strechy'!H36</f>
        <v>0</v>
      </c>
      <c r="BT90" s="93" t="s">
        <v>76</v>
      </c>
      <c r="BV90" s="93" t="s">
        <v>72</v>
      </c>
      <c r="BW90" s="93" t="s">
        <v>84</v>
      </c>
      <c r="BX90" s="93" t="s">
        <v>73</v>
      </c>
    </row>
    <row r="91" spans="1:76" s="5" customFormat="1" ht="16.5" customHeight="1">
      <c r="A91" s="84" t="s">
        <v>75</v>
      </c>
      <c r="B91" s="85"/>
      <c r="C91" s="86"/>
      <c r="D91" s="185" t="s">
        <v>85</v>
      </c>
      <c r="E91" s="185"/>
      <c r="F91" s="185"/>
      <c r="G91" s="185"/>
      <c r="H91" s="185"/>
      <c r="I91" s="87"/>
      <c r="J91" s="185" t="s">
        <v>86</v>
      </c>
      <c r="K91" s="185"/>
      <c r="L91" s="185"/>
      <c r="M91" s="185"/>
      <c r="N91" s="185"/>
      <c r="O91" s="185"/>
      <c r="P91" s="185"/>
      <c r="Q91" s="185"/>
      <c r="R91" s="185"/>
      <c r="S91" s="185"/>
      <c r="T91" s="185"/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  <c r="AF91" s="185"/>
      <c r="AG91" s="183">
        <f>'4 - Bleskozvod'!M30</f>
        <v>0</v>
      </c>
      <c r="AH91" s="184"/>
      <c r="AI91" s="184"/>
      <c r="AJ91" s="184"/>
      <c r="AK91" s="184"/>
      <c r="AL91" s="184"/>
      <c r="AM91" s="184"/>
      <c r="AN91" s="183">
        <f>SUM(AG91,AT91)</f>
        <v>0</v>
      </c>
      <c r="AO91" s="184"/>
      <c r="AP91" s="184"/>
      <c r="AQ91" s="88"/>
      <c r="AS91" s="94">
        <f>'4 - Bleskozvod'!M28</f>
        <v>0</v>
      </c>
      <c r="AT91" s="95">
        <f>ROUND(SUM(AV91:AW91),2)</f>
        <v>0</v>
      </c>
      <c r="AU91" s="96">
        <f>'4 - Bleskozvod'!W115</f>
        <v>0</v>
      </c>
      <c r="AV91" s="95">
        <f>'4 - Bleskozvod'!M32</f>
        <v>0</v>
      </c>
      <c r="AW91" s="95">
        <f>'4 - Bleskozvod'!M33</f>
        <v>0</v>
      </c>
      <c r="AX91" s="95">
        <f>'4 - Bleskozvod'!M34</f>
        <v>0</v>
      </c>
      <c r="AY91" s="95">
        <f>'4 - Bleskozvod'!M35</f>
        <v>0</v>
      </c>
      <c r="AZ91" s="95">
        <f>'4 - Bleskozvod'!H32</f>
        <v>0</v>
      </c>
      <c r="BA91" s="95">
        <f>'4 - Bleskozvod'!H33</f>
        <v>0</v>
      </c>
      <c r="BB91" s="95">
        <f>'4 - Bleskozvod'!H34</f>
        <v>0</v>
      </c>
      <c r="BC91" s="95">
        <f>'4 - Bleskozvod'!H35</f>
        <v>0</v>
      </c>
      <c r="BD91" s="97">
        <f>'4 - Bleskozvod'!H36</f>
        <v>0</v>
      </c>
      <c r="BT91" s="93" t="s">
        <v>76</v>
      </c>
      <c r="BV91" s="93" t="s">
        <v>72</v>
      </c>
      <c r="BW91" s="93" t="s">
        <v>87</v>
      </c>
      <c r="BX91" s="93" t="s">
        <v>73</v>
      </c>
    </row>
    <row r="92" spans="1:76" ht="13.5">
      <c r="B92" s="22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3"/>
    </row>
    <row r="93" spans="1:76" s="1" customFormat="1" ht="30" customHeight="1">
      <c r="B93" s="31"/>
      <c r="C93" s="76" t="s">
        <v>88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187">
        <v>0</v>
      </c>
      <c r="AH93" s="187"/>
      <c r="AI93" s="187"/>
      <c r="AJ93" s="187"/>
      <c r="AK93" s="187"/>
      <c r="AL93" s="187"/>
      <c r="AM93" s="187"/>
      <c r="AN93" s="187">
        <v>0</v>
      </c>
      <c r="AO93" s="187"/>
      <c r="AP93" s="187"/>
      <c r="AQ93" s="33"/>
      <c r="AS93" s="72" t="s">
        <v>89</v>
      </c>
      <c r="AT93" s="73" t="s">
        <v>90</v>
      </c>
      <c r="AU93" s="73" t="s">
        <v>34</v>
      </c>
      <c r="AV93" s="74" t="s">
        <v>57</v>
      </c>
    </row>
    <row r="94" spans="1:76" s="1" customFormat="1" ht="10.9" customHeight="1"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3"/>
      <c r="AS94" s="98"/>
      <c r="AT94" s="52"/>
      <c r="AU94" s="52"/>
      <c r="AV94" s="54"/>
    </row>
    <row r="95" spans="1:76" s="1" customFormat="1" ht="30" customHeight="1">
      <c r="B95" s="31"/>
      <c r="C95" s="99" t="s">
        <v>91</v>
      </c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88">
        <f>ROUND(AG87+AG93,2)</f>
        <v>0</v>
      </c>
      <c r="AH95" s="188"/>
      <c r="AI95" s="188"/>
      <c r="AJ95" s="188"/>
      <c r="AK95" s="188"/>
      <c r="AL95" s="188"/>
      <c r="AM95" s="188"/>
      <c r="AN95" s="188">
        <f>AN87+AN93</f>
        <v>0</v>
      </c>
      <c r="AO95" s="188"/>
      <c r="AP95" s="188"/>
      <c r="AQ95" s="33"/>
    </row>
    <row r="96" spans="1:76" s="1" customFormat="1" ht="6.95" customHeight="1">
      <c r="B96" s="55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7"/>
    </row>
  </sheetData>
  <mergeCells count="57">
    <mergeCell ref="AR2:BE2"/>
    <mergeCell ref="AG87:AM87"/>
    <mergeCell ref="AN87:AP87"/>
    <mergeCell ref="AG93:AM93"/>
    <mergeCell ref="AN93:AP93"/>
    <mergeCell ref="AG95:AM95"/>
    <mergeCell ref="AN95:AP95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úhrnný list stavby"/>
    <hyperlink ref="W1:AF1" location="C87" display="2) Rekapitulácia objektov"/>
    <hyperlink ref="A88" location="'1 - Výmena okien'!C2" display="/"/>
    <hyperlink ref="A89" location="'2 - Zateplenie vonkajších...'!C2" display="/"/>
    <hyperlink ref="A90" location="'3 - Zateplenie strechy'!C2" display="/"/>
    <hyperlink ref="A91" location="'4 - Bleskozvod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6"/>
  <sheetViews>
    <sheetView showGridLines="0" workbookViewId="0">
      <pane ySplit="1" topLeftCell="A96" activePane="bottomLeft" state="frozen"/>
      <selection pane="bottomLeft" activeCell="L127" sqref="L127:M16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92</v>
      </c>
      <c r="G1" s="13"/>
      <c r="H1" s="218" t="s">
        <v>93</v>
      </c>
      <c r="I1" s="218"/>
      <c r="J1" s="218"/>
      <c r="K1" s="218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89" t="s">
        <v>8</v>
      </c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8" t="s">
        <v>78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70</v>
      </c>
    </row>
    <row r="4" spans="1:66" ht="36.950000000000003" customHeight="1">
      <c r="B4" s="22"/>
      <c r="C4" s="156" t="s">
        <v>97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191" t="str">
        <f>'Rekapitulácia stavby'!K6</f>
        <v>Zníženie energetickej náročnosti objektu výrobnej haly Vígľaš-Pstruša</v>
      </c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24"/>
      <c r="R6" s="23"/>
    </row>
    <row r="7" spans="1:66" s="1" customFormat="1" ht="32.85" customHeight="1">
      <c r="B7" s="31"/>
      <c r="C7" s="32"/>
      <c r="D7" s="27" t="s">
        <v>98</v>
      </c>
      <c r="E7" s="32"/>
      <c r="F7" s="160" t="s">
        <v>99</v>
      </c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32"/>
      <c r="R7" s="33"/>
    </row>
    <row r="8" spans="1:66" s="1" customFormat="1" ht="14.45" customHeight="1">
      <c r="B8" s="31"/>
      <c r="C8" s="32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26" t="s">
        <v>100</v>
      </c>
      <c r="G9" s="32"/>
      <c r="H9" s="32"/>
      <c r="I9" s="32"/>
      <c r="J9" s="32"/>
      <c r="K9" s="32"/>
      <c r="L9" s="32"/>
      <c r="M9" s="28" t="s">
        <v>22</v>
      </c>
      <c r="N9" s="32"/>
      <c r="O9" s="194">
        <f>'Rekapitulácia stavby'!AN8</f>
        <v>43881</v>
      </c>
      <c r="P9" s="194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58" t="str">
        <f>IF('Rekapitulácia stavby'!AN10="","",'Rekapitulácia stavby'!AN10)</f>
        <v/>
      </c>
      <c r="P11" s="15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158" t="str">
        <f>IF('Rekapitulácia stavby'!AN11="","",'Rekapitulácia stavby'!AN11)</f>
        <v/>
      </c>
      <c r="P12" s="15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58" t="str">
        <f>IF('Rekapitulácia stavby'!AN13="","",'Rekapitulácia stavby'!AN13)</f>
        <v/>
      </c>
      <c r="P14" s="15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158" t="str">
        <f>IF('Rekapitulácia stavby'!AN14="","",'Rekapitulácia stavby'!AN14)</f>
        <v/>
      </c>
      <c r="P15" s="15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28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58" t="str">
        <f>IF('Rekapitulácia stavby'!AN16="","",'Rekapitulácia stavby'!AN16)</f>
        <v/>
      </c>
      <c r="P17" s="15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IF('Rekapitulácia stavby'!E17="","",'Rekapitulácia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158" t="str">
        <f>IF('Rekapitulácia stavby'!AN17="","",'Rekapitulácia stavby'!AN17)</f>
        <v/>
      </c>
      <c r="P18" s="15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58" t="str">
        <f>IF('Rekapitulácia stavby'!AN19="","",'Rekapitulácia stavby'!AN19)</f>
        <v/>
      </c>
      <c r="P20" s="15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158" t="str">
        <f>IF('Rekapitulácia stavby'!AN20="","",'Rekapitulácia stavby'!AN20)</f>
        <v/>
      </c>
      <c r="P21" s="15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61" t="s">
        <v>5</v>
      </c>
      <c r="F24" s="161"/>
      <c r="G24" s="161"/>
      <c r="H24" s="161"/>
      <c r="I24" s="161"/>
      <c r="J24" s="161"/>
      <c r="K24" s="161"/>
      <c r="L24" s="16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101</v>
      </c>
      <c r="E27" s="32"/>
      <c r="F27" s="32"/>
      <c r="G27" s="32"/>
      <c r="H27" s="32"/>
      <c r="I27" s="32"/>
      <c r="J27" s="32"/>
      <c r="K27" s="32"/>
      <c r="L27" s="32"/>
      <c r="M27" s="162">
        <f>N88</f>
        <v>0</v>
      </c>
      <c r="N27" s="162"/>
      <c r="O27" s="162"/>
      <c r="P27" s="162"/>
      <c r="Q27" s="32"/>
      <c r="R27" s="33"/>
    </row>
    <row r="28" spans="2:18" s="1" customFormat="1" ht="14.45" customHeight="1">
      <c r="B28" s="31"/>
      <c r="C28" s="32"/>
      <c r="D28" s="30" t="s">
        <v>102</v>
      </c>
      <c r="E28" s="32"/>
      <c r="F28" s="32"/>
      <c r="G28" s="32"/>
      <c r="H28" s="32"/>
      <c r="I28" s="32"/>
      <c r="J28" s="32"/>
      <c r="K28" s="32"/>
      <c r="L28" s="32"/>
      <c r="M28" s="162">
        <f>N94</f>
        <v>0</v>
      </c>
      <c r="N28" s="162"/>
      <c r="O28" s="162"/>
      <c r="P28" s="16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195">
        <f>ROUND(M27+M28,2)</f>
        <v>0</v>
      </c>
      <c r="N30" s="193"/>
      <c r="O30" s="193"/>
      <c r="P30" s="193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4" t="s">
        <v>36</v>
      </c>
      <c r="H32" s="196">
        <f>ROUND((SUM(BE94:BE95)+SUM(BE113:BE145)), 2)</f>
        <v>0</v>
      </c>
      <c r="I32" s="193"/>
      <c r="J32" s="193"/>
      <c r="K32" s="32"/>
      <c r="L32" s="32"/>
      <c r="M32" s="196">
        <f>ROUND(ROUND((SUM(BE94:BE95)+SUM(BE113:BE145)), 2)*F32, 2)</f>
        <v>0</v>
      </c>
      <c r="N32" s="193"/>
      <c r="O32" s="193"/>
      <c r="P32" s="193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4" t="s">
        <v>36</v>
      </c>
      <c r="H33" s="196">
        <f>ROUND((SUM(BF94:BF95)+SUM(BF113:BF145)), 2)</f>
        <v>0</v>
      </c>
      <c r="I33" s="193"/>
      <c r="J33" s="193"/>
      <c r="K33" s="32"/>
      <c r="L33" s="32"/>
      <c r="M33" s="196">
        <f>ROUND(ROUND((SUM(BF94:BF95)+SUM(BF113:BF145)), 2)*F33, 2)</f>
        <v>0</v>
      </c>
      <c r="N33" s="193"/>
      <c r="O33" s="193"/>
      <c r="P33" s="19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4" t="s">
        <v>36</v>
      </c>
      <c r="H34" s="196">
        <f>ROUND((SUM(BG94:BG95)+SUM(BG113:BG145)), 2)</f>
        <v>0</v>
      </c>
      <c r="I34" s="193"/>
      <c r="J34" s="193"/>
      <c r="K34" s="32"/>
      <c r="L34" s="32"/>
      <c r="M34" s="196">
        <v>0</v>
      </c>
      <c r="N34" s="193"/>
      <c r="O34" s="193"/>
      <c r="P34" s="19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4" t="s">
        <v>36</v>
      </c>
      <c r="H35" s="196">
        <f>ROUND((SUM(BH94:BH95)+SUM(BH113:BH145)), 2)</f>
        <v>0</v>
      </c>
      <c r="I35" s="193"/>
      <c r="J35" s="193"/>
      <c r="K35" s="32"/>
      <c r="L35" s="32"/>
      <c r="M35" s="196">
        <v>0</v>
      </c>
      <c r="N35" s="193"/>
      <c r="O35" s="193"/>
      <c r="P35" s="193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196">
        <f>ROUND((SUM(BI94:BI95)+SUM(BI113:BI145)), 2)</f>
        <v>0</v>
      </c>
      <c r="I36" s="193"/>
      <c r="J36" s="193"/>
      <c r="K36" s="32"/>
      <c r="L36" s="32"/>
      <c r="M36" s="196">
        <v>0</v>
      </c>
      <c r="N36" s="193"/>
      <c r="O36" s="193"/>
      <c r="P36" s="193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197">
        <f>SUM(M30:M36)</f>
        <v>0</v>
      </c>
      <c r="M38" s="197"/>
      <c r="N38" s="197"/>
      <c r="O38" s="197"/>
      <c r="P38" s="198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6" t="s">
        <v>103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191" t="str">
        <f>F6</f>
        <v>Zníženie energetickej náročnosti objektu výrobnej haly Vígľaš-Pstruša</v>
      </c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32"/>
      <c r="R78" s="33"/>
    </row>
    <row r="79" spans="2:18" s="1" customFormat="1" ht="36.950000000000003" customHeight="1">
      <c r="B79" s="31"/>
      <c r="C79" s="65" t="s">
        <v>98</v>
      </c>
      <c r="D79" s="32"/>
      <c r="E79" s="32"/>
      <c r="F79" s="172" t="str">
        <f>F7</f>
        <v>1 - Výmena okien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>Vígľaš - Pstruša</v>
      </c>
      <c r="G81" s="32"/>
      <c r="H81" s="32"/>
      <c r="I81" s="32"/>
      <c r="J81" s="32"/>
      <c r="K81" s="28" t="s">
        <v>22</v>
      </c>
      <c r="L81" s="32"/>
      <c r="M81" s="194">
        <f>IF(O9="","",O9)</f>
        <v>43881</v>
      </c>
      <c r="N81" s="194"/>
      <c r="O81" s="194"/>
      <c r="P81" s="194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28</v>
      </c>
      <c r="L83" s="32"/>
      <c r="M83" s="158" t="str">
        <f>E18</f>
        <v xml:space="preserve"> </v>
      </c>
      <c r="N83" s="158"/>
      <c r="O83" s="158"/>
      <c r="P83" s="158"/>
      <c r="Q83" s="15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58" t="str">
        <f>E21</f>
        <v xml:space="preserve"> </v>
      </c>
      <c r="N84" s="158"/>
      <c r="O84" s="158"/>
      <c r="P84" s="158"/>
      <c r="Q84" s="15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9" t="s">
        <v>104</v>
      </c>
      <c r="D86" s="200"/>
      <c r="E86" s="200"/>
      <c r="F86" s="200"/>
      <c r="G86" s="200"/>
      <c r="H86" s="100"/>
      <c r="I86" s="100"/>
      <c r="J86" s="100"/>
      <c r="K86" s="100"/>
      <c r="L86" s="100"/>
      <c r="M86" s="100"/>
      <c r="N86" s="199" t="s">
        <v>105</v>
      </c>
      <c r="O86" s="200"/>
      <c r="P86" s="200"/>
      <c r="Q86" s="200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7">
        <f>N113</f>
        <v>0</v>
      </c>
      <c r="O88" s="201"/>
      <c r="P88" s="201"/>
      <c r="Q88" s="201"/>
      <c r="R88" s="33"/>
      <c r="AU88" s="18" t="s">
        <v>107</v>
      </c>
    </row>
    <row r="89" spans="2:47" s="6" customFormat="1" ht="24.95" customHeight="1">
      <c r="B89" s="109"/>
      <c r="C89" s="110"/>
      <c r="D89" s="111" t="s">
        <v>108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2">
        <f>N114</f>
        <v>0</v>
      </c>
      <c r="O89" s="203"/>
      <c r="P89" s="203"/>
      <c r="Q89" s="203"/>
      <c r="R89" s="112"/>
    </row>
    <row r="90" spans="2:47" s="7" customFormat="1" ht="19.899999999999999" customHeight="1">
      <c r="B90" s="113"/>
      <c r="C90" s="114"/>
      <c r="D90" s="115" t="s">
        <v>109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04">
        <f>N115</f>
        <v>0</v>
      </c>
      <c r="O90" s="205"/>
      <c r="P90" s="205"/>
      <c r="Q90" s="205"/>
      <c r="R90" s="116"/>
    </row>
    <row r="91" spans="2:47" s="6" customFormat="1" ht="24.95" customHeight="1">
      <c r="B91" s="109"/>
      <c r="C91" s="110"/>
      <c r="D91" s="111" t="s">
        <v>110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2">
        <f>N130</f>
        <v>0</v>
      </c>
      <c r="O91" s="203"/>
      <c r="P91" s="203"/>
      <c r="Q91" s="203"/>
      <c r="R91" s="112"/>
    </row>
    <row r="92" spans="2:47" s="7" customFormat="1" ht="19.899999999999999" customHeight="1">
      <c r="B92" s="113"/>
      <c r="C92" s="114"/>
      <c r="D92" s="115" t="s">
        <v>111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04">
        <f>N131</f>
        <v>0</v>
      </c>
      <c r="O92" s="205"/>
      <c r="P92" s="205"/>
      <c r="Q92" s="205"/>
      <c r="R92" s="116"/>
    </row>
    <row r="93" spans="2:47" s="1" customFormat="1" ht="21.75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108" t="s">
        <v>112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201">
        <v>0</v>
      </c>
      <c r="O94" s="206"/>
      <c r="P94" s="206"/>
      <c r="Q94" s="206"/>
      <c r="R94" s="33"/>
      <c r="T94" s="117"/>
      <c r="U94" s="118" t="s">
        <v>34</v>
      </c>
    </row>
    <row r="95" spans="2:47" s="1" customFormat="1" ht="18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</row>
    <row r="96" spans="2:47" s="1" customFormat="1" ht="29.25" customHeight="1">
      <c r="B96" s="31"/>
      <c r="C96" s="99" t="s">
        <v>91</v>
      </c>
      <c r="D96" s="100"/>
      <c r="E96" s="100"/>
      <c r="F96" s="100"/>
      <c r="G96" s="100"/>
      <c r="H96" s="100"/>
      <c r="I96" s="100"/>
      <c r="J96" s="100"/>
      <c r="K96" s="100"/>
      <c r="L96" s="188">
        <f>ROUND(SUM(N88+N94),2)</f>
        <v>0</v>
      </c>
      <c r="M96" s="188"/>
      <c r="N96" s="188"/>
      <c r="O96" s="188"/>
      <c r="P96" s="188"/>
      <c r="Q96" s="188"/>
      <c r="R96" s="33"/>
    </row>
    <row r="97" spans="2:27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7"/>
    </row>
    <row r="101" spans="2:27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2" spans="2:27" s="1" customFormat="1" ht="36.950000000000003" customHeight="1">
      <c r="B102" s="31"/>
      <c r="C102" s="156" t="s">
        <v>113</v>
      </c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33"/>
    </row>
    <row r="103" spans="2:27" s="1" customFormat="1" ht="6.95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7" s="1" customFormat="1" ht="30" customHeight="1">
      <c r="B104" s="31"/>
      <c r="C104" s="28" t="s">
        <v>16</v>
      </c>
      <c r="D104" s="32"/>
      <c r="E104" s="32"/>
      <c r="F104" s="191" t="str">
        <f>F6</f>
        <v>Zníženie energetickej náročnosti objektu výrobnej haly Vígľaš-Pstruša</v>
      </c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32"/>
      <c r="R104" s="33"/>
    </row>
    <row r="105" spans="2:27" s="1" customFormat="1" ht="36.950000000000003" customHeight="1">
      <c r="B105" s="31"/>
      <c r="C105" s="65" t="s">
        <v>98</v>
      </c>
      <c r="D105" s="32"/>
      <c r="E105" s="32"/>
      <c r="F105" s="172" t="str">
        <f>F7</f>
        <v>1 - Výmena okien</v>
      </c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32"/>
      <c r="R105" s="33"/>
    </row>
    <row r="106" spans="2:27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7" s="1" customFormat="1" ht="18" customHeight="1">
      <c r="B107" s="31"/>
      <c r="C107" s="28" t="s">
        <v>20</v>
      </c>
      <c r="D107" s="32"/>
      <c r="E107" s="32"/>
      <c r="F107" s="26" t="str">
        <f>F9</f>
        <v>Vígľaš - Pstruša</v>
      </c>
      <c r="G107" s="32"/>
      <c r="H107" s="32"/>
      <c r="I107" s="32"/>
      <c r="J107" s="32"/>
      <c r="K107" s="28" t="s">
        <v>22</v>
      </c>
      <c r="L107" s="32"/>
      <c r="M107" s="194">
        <f>IF(O9="","",O9)</f>
        <v>43881</v>
      </c>
      <c r="N107" s="194"/>
      <c r="O107" s="194"/>
      <c r="P107" s="194"/>
      <c r="Q107" s="32"/>
      <c r="R107" s="33"/>
    </row>
    <row r="108" spans="2:27" s="1" customFormat="1" ht="6.9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7" s="1" customFormat="1">
      <c r="B109" s="31"/>
      <c r="C109" s="28" t="s">
        <v>23</v>
      </c>
      <c r="D109" s="32"/>
      <c r="E109" s="32"/>
      <c r="F109" s="26" t="str">
        <f>E12</f>
        <v xml:space="preserve"> </v>
      </c>
      <c r="G109" s="32"/>
      <c r="H109" s="32"/>
      <c r="I109" s="32"/>
      <c r="J109" s="32"/>
      <c r="K109" s="28" t="s">
        <v>28</v>
      </c>
      <c r="L109" s="32"/>
      <c r="M109" s="158" t="str">
        <f>E18</f>
        <v xml:space="preserve"> </v>
      </c>
      <c r="N109" s="158"/>
      <c r="O109" s="158"/>
      <c r="P109" s="158"/>
      <c r="Q109" s="158"/>
      <c r="R109" s="33"/>
    </row>
    <row r="110" spans="2:27" s="1" customFormat="1" ht="14.45" customHeight="1">
      <c r="B110" s="31"/>
      <c r="C110" s="28" t="s">
        <v>26</v>
      </c>
      <c r="D110" s="32"/>
      <c r="E110" s="32"/>
      <c r="F110" s="26" t="str">
        <f>IF(E15="","",E15)</f>
        <v xml:space="preserve"> </v>
      </c>
      <c r="G110" s="32"/>
      <c r="H110" s="32"/>
      <c r="I110" s="32"/>
      <c r="J110" s="32"/>
      <c r="K110" s="28" t="s">
        <v>29</v>
      </c>
      <c r="L110" s="32"/>
      <c r="M110" s="158" t="str">
        <f>E21</f>
        <v xml:space="preserve"> </v>
      </c>
      <c r="N110" s="158"/>
      <c r="O110" s="158"/>
      <c r="P110" s="158"/>
      <c r="Q110" s="158"/>
      <c r="R110" s="33"/>
    </row>
    <row r="111" spans="2:27" s="1" customFormat="1" ht="10.3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7" s="8" customFormat="1" ht="29.25" customHeight="1">
      <c r="B112" s="119"/>
      <c r="C112" s="120" t="s">
        <v>114</v>
      </c>
      <c r="D112" s="121" t="s">
        <v>115</v>
      </c>
      <c r="E112" s="121" t="s">
        <v>52</v>
      </c>
      <c r="F112" s="207" t="s">
        <v>116</v>
      </c>
      <c r="G112" s="207"/>
      <c r="H112" s="207"/>
      <c r="I112" s="207"/>
      <c r="J112" s="121" t="s">
        <v>117</v>
      </c>
      <c r="K112" s="121" t="s">
        <v>118</v>
      </c>
      <c r="L112" s="207" t="s">
        <v>119</v>
      </c>
      <c r="M112" s="207"/>
      <c r="N112" s="207" t="s">
        <v>105</v>
      </c>
      <c r="O112" s="207"/>
      <c r="P112" s="207"/>
      <c r="Q112" s="208"/>
      <c r="R112" s="122"/>
      <c r="T112" s="72" t="s">
        <v>120</v>
      </c>
      <c r="U112" s="73" t="s">
        <v>34</v>
      </c>
      <c r="V112" s="73" t="s">
        <v>121</v>
      </c>
      <c r="W112" s="73" t="s">
        <v>122</v>
      </c>
      <c r="X112" s="73" t="s">
        <v>123</v>
      </c>
      <c r="Y112" s="73" t="s">
        <v>124</v>
      </c>
      <c r="Z112" s="73" t="s">
        <v>125</v>
      </c>
      <c r="AA112" s="74" t="s">
        <v>126</v>
      </c>
    </row>
    <row r="113" spans="2:65" s="1" customFormat="1" ht="29.25" customHeight="1">
      <c r="B113" s="31"/>
      <c r="C113" s="76" t="s">
        <v>101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211">
        <f>BK113</f>
        <v>0</v>
      </c>
      <c r="O113" s="212"/>
      <c r="P113" s="212"/>
      <c r="Q113" s="212"/>
      <c r="R113" s="33"/>
      <c r="T113" s="75"/>
      <c r="U113" s="47"/>
      <c r="V113" s="47"/>
      <c r="W113" s="123">
        <f>W114+W130</f>
        <v>117.61529599999999</v>
      </c>
      <c r="X113" s="47"/>
      <c r="Y113" s="123">
        <f>Y114+Y130</f>
        <v>1.584E-2</v>
      </c>
      <c r="Z113" s="47"/>
      <c r="AA113" s="124">
        <f>AA114+AA130</f>
        <v>10.211834</v>
      </c>
      <c r="AT113" s="18" t="s">
        <v>69</v>
      </c>
      <c r="AU113" s="18" t="s">
        <v>107</v>
      </c>
      <c r="BK113" s="125">
        <f>BK114+BK130</f>
        <v>0</v>
      </c>
    </row>
    <row r="114" spans="2:65" s="9" customFormat="1" ht="37.35" customHeight="1">
      <c r="B114" s="126"/>
      <c r="C114" s="127"/>
      <c r="D114" s="128" t="s">
        <v>108</v>
      </c>
      <c r="E114" s="128"/>
      <c r="F114" s="128"/>
      <c r="G114" s="128"/>
      <c r="H114" s="128"/>
      <c r="I114" s="128"/>
      <c r="J114" s="128"/>
      <c r="K114" s="128"/>
      <c r="L114" s="128"/>
      <c r="M114" s="128"/>
      <c r="N114" s="213">
        <f>BK114</f>
        <v>0</v>
      </c>
      <c r="O114" s="202"/>
      <c r="P114" s="202"/>
      <c r="Q114" s="202"/>
      <c r="R114" s="129"/>
      <c r="T114" s="130"/>
      <c r="U114" s="127"/>
      <c r="V114" s="127"/>
      <c r="W114" s="131">
        <f>W115</f>
        <v>85.495295999999996</v>
      </c>
      <c r="X114" s="127"/>
      <c r="Y114" s="131">
        <f>Y115</f>
        <v>0</v>
      </c>
      <c r="Z114" s="127"/>
      <c r="AA114" s="132">
        <f>AA115</f>
        <v>10.211834</v>
      </c>
      <c r="AR114" s="133" t="s">
        <v>76</v>
      </c>
      <c r="AT114" s="134" t="s">
        <v>69</v>
      </c>
      <c r="AU114" s="134" t="s">
        <v>70</v>
      </c>
      <c r="AY114" s="133" t="s">
        <v>127</v>
      </c>
      <c r="BK114" s="135">
        <f>BK115</f>
        <v>0</v>
      </c>
    </row>
    <row r="115" spans="2:65" s="9" customFormat="1" ht="19.899999999999999" customHeight="1">
      <c r="B115" s="126"/>
      <c r="C115" s="127"/>
      <c r="D115" s="136" t="s">
        <v>109</v>
      </c>
      <c r="E115" s="136"/>
      <c r="F115" s="136"/>
      <c r="G115" s="136"/>
      <c r="H115" s="136"/>
      <c r="I115" s="136"/>
      <c r="J115" s="136"/>
      <c r="K115" s="136"/>
      <c r="L115" s="136"/>
      <c r="M115" s="136"/>
      <c r="N115" s="214">
        <f>BK115</f>
        <v>0</v>
      </c>
      <c r="O115" s="215"/>
      <c r="P115" s="215"/>
      <c r="Q115" s="215"/>
      <c r="R115" s="129"/>
      <c r="T115" s="130"/>
      <c r="U115" s="127"/>
      <c r="V115" s="127"/>
      <c r="W115" s="131">
        <f>SUM(W116:W129)</f>
        <v>85.495295999999996</v>
      </c>
      <c r="X115" s="127"/>
      <c r="Y115" s="131">
        <f>SUM(Y116:Y129)</f>
        <v>0</v>
      </c>
      <c r="Z115" s="127"/>
      <c r="AA115" s="132">
        <f>SUM(AA116:AA129)</f>
        <v>10.211834</v>
      </c>
      <c r="AR115" s="133" t="s">
        <v>76</v>
      </c>
      <c r="AT115" s="134" t="s">
        <v>69</v>
      </c>
      <c r="AU115" s="134" t="s">
        <v>76</v>
      </c>
      <c r="AY115" s="133" t="s">
        <v>127</v>
      </c>
      <c r="BK115" s="135">
        <f>SUM(BK116:BK129)</f>
        <v>0</v>
      </c>
    </row>
    <row r="116" spans="2:65" s="1" customFormat="1" ht="25.5" customHeight="1">
      <c r="B116" s="137"/>
      <c r="C116" s="138" t="s">
        <v>76</v>
      </c>
      <c r="D116" s="138" t="s">
        <v>128</v>
      </c>
      <c r="E116" s="139" t="s">
        <v>129</v>
      </c>
      <c r="F116" s="209" t="s">
        <v>130</v>
      </c>
      <c r="G116" s="209"/>
      <c r="H116" s="209"/>
      <c r="I116" s="209"/>
      <c r="J116" s="140" t="s">
        <v>131</v>
      </c>
      <c r="K116" s="141">
        <v>69</v>
      </c>
      <c r="L116" s="210"/>
      <c r="M116" s="210"/>
      <c r="N116" s="210">
        <f t="shared" ref="N116:N129" si="0">ROUND(L116*K116,2)</f>
        <v>0</v>
      </c>
      <c r="O116" s="210"/>
      <c r="P116" s="210"/>
      <c r="Q116" s="210"/>
      <c r="R116" s="142"/>
      <c r="T116" s="143" t="s">
        <v>5</v>
      </c>
      <c r="U116" s="40" t="s">
        <v>37</v>
      </c>
      <c r="V116" s="144">
        <v>4.4999999999999998E-2</v>
      </c>
      <c r="W116" s="144">
        <f t="shared" ref="W116:W129" si="1">V116*K116</f>
        <v>3.105</v>
      </c>
      <c r="X116" s="144">
        <v>0</v>
      </c>
      <c r="Y116" s="144">
        <f t="shared" ref="Y116:Y129" si="2">X116*K116</f>
        <v>0</v>
      </c>
      <c r="Z116" s="144">
        <v>1.4999999999999999E-2</v>
      </c>
      <c r="AA116" s="145">
        <f t="shared" ref="AA116:AA129" si="3">Z116*K116</f>
        <v>1.0349999999999999</v>
      </c>
      <c r="AR116" s="18" t="s">
        <v>85</v>
      </c>
      <c r="AT116" s="18" t="s">
        <v>128</v>
      </c>
      <c r="AU116" s="18" t="s">
        <v>79</v>
      </c>
      <c r="AY116" s="18" t="s">
        <v>127</v>
      </c>
      <c r="BE116" s="146">
        <f t="shared" ref="BE116:BE129" si="4">IF(U116="základná",N116,0)</f>
        <v>0</v>
      </c>
      <c r="BF116" s="146">
        <f t="shared" ref="BF116:BF129" si="5">IF(U116="znížená",N116,0)</f>
        <v>0</v>
      </c>
      <c r="BG116" s="146">
        <f t="shared" ref="BG116:BG129" si="6">IF(U116="zákl. prenesená",N116,0)</f>
        <v>0</v>
      </c>
      <c r="BH116" s="146">
        <f t="shared" ref="BH116:BH129" si="7">IF(U116="zníž. prenesená",N116,0)</f>
        <v>0</v>
      </c>
      <c r="BI116" s="146">
        <f t="shared" ref="BI116:BI129" si="8">IF(U116="nulová",N116,0)</f>
        <v>0</v>
      </c>
      <c r="BJ116" s="18" t="s">
        <v>79</v>
      </c>
      <c r="BK116" s="146">
        <f t="shared" ref="BK116:BK129" si="9">ROUND(L116*K116,2)</f>
        <v>0</v>
      </c>
      <c r="BL116" s="18" t="s">
        <v>85</v>
      </c>
      <c r="BM116" s="18" t="s">
        <v>132</v>
      </c>
    </row>
    <row r="117" spans="2:65" s="1" customFormat="1" ht="25.5" customHeight="1">
      <c r="B117" s="137"/>
      <c r="C117" s="138" t="s">
        <v>79</v>
      </c>
      <c r="D117" s="138" t="s">
        <v>128</v>
      </c>
      <c r="E117" s="139" t="s">
        <v>133</v>
      </c>
      <c r="F117" s="209" t="s">
        <v>134</v>
      </c>
      <c r="G117" s="209"/>
      <c r="H117" s="209"/>
      <c r="I117" s="209"/>
      <c r="J117" s="140" t="s">
        <v>131</v>
      </c>
      <c r="K117" s="141">
        <v>44</v>
      </c>
      <c r="L117" s="210"/>
      <c r="M117" s="210"/>
      <c r="N117" s="210">
        <f t="shared" si="0"/>
        <v>0</v>
      </c>
      <c r="O117" s="210"/>
      <c r="P117" s="210"/>
      <c r="Q117" s="210"/>
      <c r="R117" s="142"/>
      <c r="T117" s="143" t="s">
        <v>5</v>
      </c>
      <c r="U117" s="40" t="s">
        <v>37</v>
      </c>
      <c r="V117" s="144">
        <v>7.1999999999999995E-2</v>
      </c>
      <c r="W117" s="144">
        <f t="shared" si="1"/>
        <v>3.1679999999999997</v>
      </c>
      <c r="X117" s="144">
        <v>0</v>
      </c>
      <c r="Y117" s="144">
        <f t="shared" si="2"/>
        <v>0</v>
      </c>
      <c r="Z117" s="144">
        <v>0.06</v>
      </c>
      <c r="AA117" s="145">
        <f t="shared" si="3"/>
        <v>2.6399999999999997</v>
      </c>
      <c r="AR117" s="18" t="s">
        <v>85</v>
      </c>
      <c r="AT117" s="18" t="s">
        <v>128</v>
      </c>
      <c r="AU117" s="18" t="s">
        <v>79</v>
      </c>
      <c r="AY117" s="18" t="s">
        <v>127</v>
      </c>
      <c r="BE117" s="146">
        <f t="shared" si="4"/>
        <v>0</v>
      </c>
      <c r="BF117" s="146">
        <f t="shared" si="5"/>
        <v>0</v>
      </c>
      <c r="BG117" s="146">
        <f t="shared" si="6"/>
        <v>0</v>
      </c>
      <c r="BH117" s="146">
        <f t="shared" si="7"/>
        <v>0</v>
      </c>
      <c r="BI117" s="146">
        <f t="shared" si="8"/>
        <v>0</v>
      </c>
      <c r="BJ117" s="18" t="s">
        <v>79</v>
      </c>
      <c r="BK117" s="146">
        <f t="shared" si="9"/>
        <v>0</v>
      </c>
      <c r="BL117" s="18" t="s">
        <v>85</v>
      </c>
      <c r="BM117" s="18" t="s">
        <v>135</v>
      </c>
    </row>
    <row r="118" spans="2:65" s="1" customFormat="1" ht="25.5" customHeight="1">
      <c r="B118" s="137"/>
      <c r="C118" s="138" t="s">
        <v>82</v>
      </c>
      <c r="D118" s="138" t="s">
        <v>128</v>
      </c>
      <c r="E118" s="139" t="s">
        <v>136</v>
      </c>
      <c r="F118" s="209" t="s">
        <v>137</v>
      </c>
      <c r="G118" s="209"/>
      <c r="H118" s="209"/>
      <c r="I118" s="209"/>
      <c r="J118" s="140" t="s">
        <v>131</v>
      </c>
      <c r="K118" s="141">
        <v>1</v>
      </c>
      <c r="L118" s="210"/>
      <c r="M118" s="210"/>
      <c r="N118" s="210">
        <f t="shared" si="0"/>
        <v>0</v>
      </c>
      <c r="O118" s="210"/>
      <c r="P118" s="210"/>
      <c r="Q118" s="210"/>
      <c r="R118" s="142"/>
      <c r="T118" s="143" t="s">
        <v>5</v>
      </c>
      <c r="U118" s="40" t="s">
        <v>37</v>
      </c>
      <c r="V118" s="144">
        <v>6.7000000000000004E-2</v>
      </c>
      <c r="W118" s="144">
        <f t="shared" si="1"/>
        <v>6.7000000000000004E-2</v>
      </c>
      <c r="X118" s="144">
        <v>0</v>
      </c>
      <c r="Y118" s="144">
        <f t="shared" si="2"/>
        <v>0</v>
      </c>
      <c r="Z118" s="144">
        <v>0.03</v>
      </c>
      <c r="AA118" s="145">
        <f t="shared" si="3"/>
        <v>0.03</v>
      </c>
      <c r="AR118" s="18" t="s">
        <v>85</v>
      </c>
      <c r="AT118" s="18" t="s">
        <v>128</v>
      </c>
      <c r="AU118" s="18" t="s">
        <v>79</v>
      </c>
      <c r="AY118" s="18" t="s">
        <v>127</v>
      </c>
      <c r="BE118" s="146">
        <f t="shared" si="4"/>
        <v>0</v>
      </c>
      <c r="BF118" s="146">
        <f t="shared" si="5"/>
        <v>0</v>
      </c>
      <c r="BG118" s="146">
        <f t="shared" si="6"/>
        <v>0</v>
      </c>
      <c r="BH118" s="146">
        <f t="shared" si="7"/>
        <v>0</v>
      </c>
      <c r="BI118" s="146">
        <f t="shared" si="8"/>
        <v>0</v>
      </c>
      <c r="BJ118" s="18" t="s">
        <v>79</v>
      </c>
      <c r="BK118" s="146">
        <f t="shared" si="9"/>
        <v>0</v>
      </c>
      <c r="BL118" s="18" t="s">
        <v>85</v>
      </c>
      <c r="BM118" s="18" t="s">
        <v>138</v>
      </c>
    </row>
    <row r="119" spans="2:65" s="1" customFormat="1" ht="25.5" customHeight="1">
      <c r="B119" s="137"/>
      <c r="C119" s="138" t="s">
        <v>85</v>
      </c>
      <c r="D119" s="138" t="s">
        <v>128</v>
      </c>
      <c r="E119" s="139" t="s">
        <v>139</v>
      </c>
      <c r="F119" s="209" t="s">
        <v>140</v>
      </c>
      <c r="G119" s="209"/>
      <c r="H119" s="209"/>
      <c r="I119" s="209"/>
      <c r="J119" s="140" t="s">
        <v>141</v>
      </c>
      <c r="K119" s="141">
        <v>2.16</v>
      </c>
      <c r="L119" s="210"/>
      <c r="M119" s="210"/>
      <c r="N119" s="210">
        <f t="shared" si="0"/>
        <v>0</v>
      </c>
      <c r="O119" s="210"/>
      <c r="P119" s="210"/>
      <c r="Q119" s="210"/>
      <c r="R119" s="142"/>
      <c r="T119" s="143" t="s">
        <v>5</v>
      </c>
      <c r="U119" s="40" t="s">
        <v>37</v>
      </c>
      <c r="V119" s="144">
        <v>0.62</v>
      </c>
      <c r="W119" s="144">
        <f t="shared" si="1"/>
        <v>1.3392000000000002</v>
      </c>
      <c r="X119" s="144">
        <v>0</v>
      </c>
      <c r="Y119" s="144">
        <f t="shared" si="2"/>
        <v>0</v>
      </c>
      <c r="Z119" s="144">
        <v>6.5000000000000002E-2</v>
      </c>
      <c r="AA119" s="145">
        <f t="shared" si="3"/>
        <v>0.14040000000000002</v>
      </c>
      <c r="AR119" s="18" t="s">
        <v>85</v>
      </c>
      <c r="AT119" s="18" t="s">
        <v>128</v>
      </c>
      <c r="AU119" s="18" t="s">
        <v>79</v>
      </c>
      <c r="AY119" s="18" t="s">
        <v>127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8" t="s">
        <v>79</v>
      </c>
      <c r="BK119" s="146">
        <f t="shared" si="9"/>
        <v>0</v>
      </c>
      <c r="BL119" s="18" t="s">
        <v>85</v>
      </c>
      <c r="BM119" s="18" t="s">
        <v>142</v>
      </c>
    </row>
    <row r="120" spans="2:65" s="1" customFormat="1" ht="25.5" customHeight="1">
      <c r="B120" s="137"/>
      <c r="C120" s="138" t="s">
        <v>143</v>
      </c>
      <c r="D120" s="138" t="s">
        <v>128</v>
      </c>
      <c r="E120" s="139" t="s">
        <v>144</v>
      </c>
      <c r="F120" s="209" t="s">
        <v>145</v>
      </c>
      <c r="G120" s="209"/>
      <c r="H120" s="209"/>
      <c r="I120" s="209"/>
      <c r="J120" s="140" t="s">
        <v>141</v>
      </c>
      <c r="K120" s="141">
        <v>28.16</v>
      </c>
      <c r="L120" s="210"/>
      <c r="M120" s="210"/>
      <c r="N120" s="210">
        <f t="shared" si="0"/>
        <v>0</v>
      </c>
      <c r="O120" s="210"/>
      <c r="P120" s="210"/>
      <c r="Q120" s="210"/>
      <c r="R120" s="142"/>
      <c r="T120" s="143" t="s">
        <v>5</v>
      </c>
      <c r="U120" s="40" t="s">
        <v>37</v>
      </c>
      <c r="V120" s="144">
        <v>0.38</v>
      </c>
      <c r="W120" s="144">
        <f t="shared" si="1"/>
        <v>10.700800000000001</v>
      </c>
      <c r="X120" s="144">
        <v>0</v>
      </c>
      <c r="Y120" s="144">
        <f t="shared" si="2"/>
        <v>0</v>
      </c>
      <c r="Z120" s="144">
        <v>4.1000000000000002E-2</v>
      </c>
      <c r="AA120" s="145">
        <f t="shared" si="3"/>
        <v>1.15456</v>
      </c>
      <c r="AR120" s="18" t="s">
        <v>85</v>
      </c>
      <c r="AT120" s="18" t="s">
        <v>128</v>
      </c>
      <c r="AU120" s="18" t="s">
        <v>79</v>
      </c>
      <c r="AY120" s="18" t="s">
        <v>127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8" t="s">
        <v>79</v>
      </c>
      <c r="BK120" s="146">
        <f t="shared" si="9"/>
        <v>0</v>
      </c>
      <c r="BL120" s="18" t="s">
        <v>85</v>
      </c>
      <c r="BM120" s="18" t="s">
        <v>146</v>
      </c>
    </row>
    <row r="121" spans="2:65" s="1" customFormat="1" ht="25.5" customHeight="1">
      <c r="B121" s="137"/>
      <c r="C121" s="138" t="s">
        <v>147</v>
      </c>
      <c r="D121" s="138" t="s">
        <v>128</v>
      </c>
      <c r="E121" s="139" t="s">
        <v>148</v>
      </c>
      <c r="F121" s="209" t="s">
        <v>149</v>
      </c>
      <c r="G121" s="209"/>
      <c r="H121" s="209"/>
      <c r="I121" s="209"/>
      <c r="J121" s="140" t="s">
        <v>141</v>
      </c>
      <c r="K121" s="141">
        <v>81.36</v>
      </c>
      <c r="L121" s="210"/>
      <c r="M121" s="210"/>
      <c r="N121" s="210">
        <f t="shared" si="0"/>
        <v>0</v>
      </c>
      <c r="O121" s="210"/>
      <c r="P121" s="210"/>
      <c r="Q121" s="210"/>
      <c r="R121" s="142"/>
      <c r="T121" s="143" t="s">
        <v>5</v>
      </c>
      <c r="U121" s="40" t="s">
        <v>37</v>
      </c>
      <c r="V121" s="144">
        <v>0.318</v>
      </c>
      <c r="W121" s="144">
        <f t="shared" si="1"/>
        <v>25.872479999999999</v>
      </c>
      <c r="X121" s="144">
        <v>0</v>
      </c>
      <c r="Y121" s="144">
        <f t="shared" si="2"/>
        <v>0</v>
      </c>
      <c r="Z121" s="144">
        <v>3.4000000000000002E-2</v>
      </c>
      <c r="AA121" s="145">
        <f t="shared" si="3"/>
        <v>2.7662400000000003</v>
      </c>
      <c r="AR121" s="18" t="s">
        <v>85</v>
      </c>
      <c r="AT121" s="18" t="s">
        <v>128</v>
      </c>
      <c r="AU121" s="18" t="s">
        <v>79</v>
      </c>
      <c r="AY121" s="18" t="s">
        <v>127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8" t="s">
        <v>79</v>
      </c>
      <c r="BK121" s="146">
        <f t="shared" si="9"/>
        <v>0</v>
      </c>
      <c r="BL121" s="18" t="s">
        <v>85</v>
      </c>
      <c r="BM121" s="18" t="s">
        <v>150</v>
      </c>
    </row>
    <row r="122" spans="2:65" s="1" customFormat="1" ht="25.5" customHeight="1">
      <c r="B122" s="137"/>
      <c r="C122" s="138" t="s">
        <v>151</v>
      </c>
      <c r="D122" s="138" t="s">
        <v>128</v>
      </c>
      <c r="E122" s="139" t="s">
        <v>152</v>
      </c>
      <c r="F122" s="209" t="s">
        <v>153</v>
      </c>
      <c r="G122" s="209"/>
      <c r="H122" s="209"/>
      <c r="I122" s="209"/>
      <c r="J122" s="140" t="s">
        <v>141</v>
      </c>
      <c r="K122" s="141">
        <v>3.859</v>
      </c>
      <c r="L122" s="210"/>
      <c r="M122" s="210"/>
      <c r="N122" s="210">
        <f t="shared" si="0"/>
        <v>0</v>
      </c>
      <c r="O122" s="210"/>
      <c r="P122" s="210"/>
      <c r="Q122" s="210"/>
      <c r="R122" s="142"/>
      <c r="T122" s="143" t="s">
        <v>5</v>
      </c>
      <c r="U122" s="40" t="s">
        <v>37</v>
      </c>
      <c r="V122" s="144">
        <v>1.6</v>
      </c>
      <c r="W122" s="144">
        <f t="shared" si="1"/>
        <v>6.1744000000000003</v>
      </c>
      <c r="X122" s="144">
        <v>0</v>
      </c>
      <c r="Y122" s="144">
        <f t="shared" si="2"/>
        <v>0</v>
      </c>
      <c r="Z122" s="144">
        <v>7.5999999999999998E-2</v>
      </c>
      <c r="AA122" s="145">
        <f t="shared" si="3"/>
        <v>0.29328399999999999</v>
      </c>
      <c r="AR122" s="18" t="s">
        <v>85</v>
      </c>
      <c r="AT122" s="18" t="s">
        <v>128</v>
      </c>
      <c r="AU122" s="18" t="s">
        <v>79</v>
      </c>
      <c r="AY122" s="18" t="s">
        <v>127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8" t="s">
        <v>79</v>
      </c>
      <c r="BK122" s="146">
        <f t="shared" si="9"/>
        <v>0</v>
      </c>
      <c r="BL122" s="18" t="s">
        <v>85</v>
      </c>
      <c r="BM122" s="18" t="s">
        <v>154</v>
      </c>
    </row>
    <row r="123" spans="2:65" s="1" customFormat="1" ht="25.5" customHeight="1">
      <c r="B123" s="137"/>
      <c r="C123" s="138" t="s">
        <v>155</v>
      </c>
      <c r="D123" s="138" t="s">
        <v>128</v>
      </c>
      <c r="E123" s="139" t="s">
        <v>156</v>
      </c>
      <c r="F123" s="209" t="s">
        <v>157</v>
      </c>
      <c r="G123" s="209"/>
      <c r="H123" s="209"/>
      <c r="I123" s="209"/>
      <c r="J123" s="140" t="s">
        <v>141</v>
      </c>
      <c r="K123" s="141">
        <v>4.59</v>
      </c>
      <c r="L123" s="210"/>
      <c r="M123" s="210"/>
      <c r="N123" s="210">
        <f t="shared" si="0"/>
        <v>0</v>
      </c>
      <c r="O123" s="210"/>
      <c r="P123" s="210"/>
      <c r="Q123" s="210"/>
      <c r="R123" s="142"/>
      <c r="T123" s="143" t="s">
        <v>5</v>
      </c>
      <c r="U123" s="40" t="s">
        <v>37</v>
      </c>
      <c r="V123" s="144">
        <v>1.2</v>
      </c>
      <c r="W123" s="144">
        <f t="shared" si="1"/>
        <v>5.508</v>
      </c>
      <c r="X123" s="144">
        <v>0</v>
      </c>
      <c r="Y123" s="144">
        <f t="shared" si="2"/>
        <v>0</v>
      </c>
      <c r="Z123" s="144">
        <v>6.3E-2</v>
      </c>
      <c r="AA123" s="145">
        <f t="shared" si="3"/>
        <v>0.28916999999999998</v>
      </c>
      <c r="AR123" s="18" t="s">
        <v>85</v>
      </c>
      <c r="AT123" s="18" t="s">
        <v>128</v>
      </c>
      <c r="AU123" s="18" t="s">
        <v>79</v>
      </c>
      <c r="AY123" s="18" t="s">
        <v>127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8" t="s">
        <v>79</v>
      </c>
      <c r="BK123" s="146">
        <f t="shared" si="9"/>
        <v>0</v>
      </c>
      <c r="BL123" s="18" t="s">
        <v>85</v>
      </c>
      <c r="BM123" s="18" t="s">
        <v>158</v>
      </c>
    </row>
    <row r="124" spans="2:65" s="1" customFormat="1" ht="25.5" customHeight="1">
      <c r="B124" s="137"/>
      <c r="C124" s="138" t="s">
        <v>159</v>
      </c>
      <c r="D124" s="138" t="s">
        <v>128</v>
      </c>
      <c r="E124" s="139" t="s">
        <v>160</v>
      </c>
      <c r="F124" s="209" t="s">
        <v>161</v>
      </c>
      <c r="G124" s="209"/>
      <c r="H124" s="209"/>
      <c r="I124" s="209"/>
      <c r="J124" s="140" t="s">
        <v>141</v>
      </c>
      <c r="K124" s="141">
        <v>28.23</v>
      </c>
      <c r="L124" s="210"/>
      <c r="M124" s="210"/>
      <c r="N124" s="210">
        <f t="shared" si="0"/>
        <v>0</v>
      </c>
      <c r="O124" s="210"/>
      <c r="P124" s="210"/>
      <c r="Q124" s="210"/>
      <c r="R124" s="142"/>
      <c r="T124" s="143" t="s">
        <v>5</v>
      </c>
      <c r="U124" s="40" t="s">
        <v>37</v>
      </c>
      <c r="V124" s="144">
        <v>0.28999999999999998</v>
      </c>
      <c r="W124" s="144">
        <f t="shared" si="1"/>
        <v>8.1867000000000001</v>
      </c>
      <c r="X124" s="144">
        <v>0</v>
      </c>
      <c r="Y124" s="144">
        <f t="shared" si="2"/>
        <v>0</v>
      </c>
      <c r="Z124" s="144">
        <v>6.6000000000000003E-2</v>
      </c>
      <c r="AA124" s="145">
        <f t="shared" si="3"/>
        <v>1.8631800000000001</v>
      </c>
      <c r="AR124" s="18" t="s">
        <v>85</v>
      </c>
      <c r="AT124" s="18" t="s">
        <v>128</v>
      </c>
      <c r="AU124" s="18" t="s">
        <v>79</v>
      </c>
      <c r="AY124" s="18" t="s">
        <v>127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79</v>
      </c>
      <c r="BK124" s="146">
        <f t="shared" si="9"/>
        <v>0</v>
      </c>
      <c r="BL124" s="18" t="s">
        <v>85</v>
      </c>
      <c r="BM124" s="18" t="s">
        <v>162</v>
      </c>
    </row>
    <row r="125" spans="2:65" s="1" customFormat="1" ht="25.5" customHeight="1">
      <c r="B125" s="137"/>
      <c r="C125" s="138" t="s">
        <v>163</v>
      </c>
      <c r="D125" s="138" t="s">
        <v>128</v>
      </c>
      <c r="E125" s="139" t="s">
        <v>164</v>
      </c>
      <c r="F125" s="209" t="s">
        <v>165</v>
      </c>
      <c r="G125" s="209"/>
      <c r="H125" s="209"/>
      <c r="I125" s="209"/>
      <c r="J125" s="140" t="s">
        <v>166</v>
      </c>
      <c r="K125" s="141">
        <v>10.212</v>
      </c>
      <c r="L125" s="210"/>
      <c r="M125" s="210"/>
      <c r="N125" s="210">
        <f t="shared" si="0"/>
        <v>0</v>
      </c>
      <c r="O125" s="210"/>
      <c r="P125" s="210"/>
      <c r="Q125" s="210"/>
      <c r="R125" s="142"/>
      <c r="T125" s="143" t="s">
        <v>5</v>
      </c>
      <c r="U125" s="40" t="s">
        <v>37</v>
      </c>
      <c r="V125" s="144">
        <v>0.59799999999999998</v>
      </c>
      <c r="W125" s="144">
        <f t="shared" si="1"/>
        <v>6.106776</v>
      </c>
      <c r="X125" s="144">
        <v>0</v>
      </c>
      <c r="Y125" s="144">
        <f t="shared" si="2"/>
        <v>0</v>
      </c>
      <c r="Z125" s="144">
        <v>0</v>
      </c>
      <c r="AA125" s="145">
        <f t="shared" si="3"/>
        <v>0</v>
      </c>
      <c r="AR125" s="18" t="s">
        <v>85</v>
      </c>
      <c r="AT125" s="18" t="s">
        <v>128</v>
      </c>
      <c r="AU125" s="18" t="s">
        <v>79</v>
      </c>
      <c r="AY125" s="18" t="s">
        <v>127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8" t="s">
        <v>79</v>
      </c>
      <c r="BK125" s="146">
        <f t="shared" si="9"/>
        <v>0</v>
      </c>
      <c r="BL125" s="18" t="s">
        <v>85</v>
      </c>
      <c r="BM125" s="18" t="s">
        <v>167</v>
      </c>
    </row>
    <row r="126" spans="2:65" s="1" customFormat="1" ht="25.5" customHeight="1">
      <c r="B126" s="137"/>
      <c r="C126" s="138" t="s">
        <v>168</v>
      </c>
      <c r="D126" s="138" t="s">
        <v>128</v>
      </c>
      <c r="E126" s="139" t="s">
        <v>169</v>
      </c>
      <c r="F126" s="209" t="s">
        <v>170</v>
      </c>
      <c r="G126" s="209"/>
      <c r="H126" s="209"/>
      <c r="I126" s="209"/>
      <c r="J126" s="140" t="s">
        <v>166</v>
      </c>
      <c r="K126" s="141">
        <v>153.18</v>
      </c>
      <c r="L126" s="210"/>
      <c r="M126" s="210"/>
      <c r="N126" s="210">
        <f t="shared" si="0"/>
        <v>0</v>
      </c>
      <c r="O126" s="210"/>
      <c r="P126" s="210"/>
      <c r="Q126" s="210"/>
      <c r="R126" s="142"/>
      <c r="T126" s="143" t="s">
        <v>5</v>
      </c>
      <c r="U126" s="40" t="s">
        <v>37</v>
      </c>
      <c r="V126" s="144">
        <v>7.0000000000000001E-3</v>
      </c>
      <c r="W126" s="144">
        <f t="shared" si="1"/>
        <v>1.07226</v>
      </c>
      <c r="X126" s="144">
        <v>0</v>
      </c>
      <c r="Y126" s="144">
        <f t="shared" si="2"/>
        <v>0</v>
      </c>
      <c r="Z126" s="144">
        <v>0</v>
      </c>
      <c r="AA126" s="145">
        <f t="shared" si="3"/>
        <v>0</v>
      </c>
      <c r="AR126" s="18" t="s">
        <v>85</v>
      </c>
      <c r="AT126" s="18" t="s">
        <v>128</v>
      </c>
      <c r="AU126" s="18" t="s">
        <v>79</v>
      </c>
      <c r="AY126" s="18" t="s">
        <v>127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8" t="s">
        <v>79</v>
      </c>
      <c r="BK126" s="146">
        <f t="shared" si="9"/>
        <v>0</v>
      </c>
      <c r="BL126" s="18" t="s">
        <v>85</v>
      </c>
      <c r="BM126" s="18" t="s">
        <v>171</v>
      </c>
    </row>
    <row r="127" spans="2:65" s="1" customFormat="1" ht="25.5" customHeight="1">
      <c r="B127" s="137"/>
      <c r="C127" s="138" t="s">
        <v>172</v>
      </c>
      <c r="D127" s="138" t="s">
        <v>128</v>
      </c>
      <c r="E127" s="139" t="s">
        <v>173</v>
      </c>
      <c r="F127" s="209" t="s">
        <v>174</v>
      </c>
      <c r="G127" s="209"/>
      <c r="H127" s="209"/>
      <c r="I127" s="209"/>
      <c r="J127" s="140" t="s">
        <v>166</v>
      </c>
      <c r="K127" s="141">
        <v>10.212</v>
      </c>
      <c r="L127" s="210"/>
      <c r="M127" s="210"/>
      <c r="N127" s="210">
        <f t="shared" si="0"/>
        <v>0</v>
      </c>
      <c r="O127" s="210"/>
      <c r="P127" s="210"/>
      <c r="Q127" s="210"/>
      <c r="R127" s="142"/>
      <c r="T127" s="143" t="s">
        <v>5</v>
      </c>
      <c r="U127" s="40" t="s">
        <v>37</v>
      </c>
      <c r="V127" s="144">
        <v>0.89</v>
      </c>
      <c r="W127" s="144">
        <f t="shared" si="1"/>
        <v>9.0886800000000001</v>
      </c>
      <c r="X127" s="144">
        <v>0</v>
      </c>
      <c r="Y127" s="144">
        <f t="shared" si="2"/>
        <v>0</v>
      </c>
      <c r="Z127" s="144">
        <v>0</v>
      </c>
      <c r="AA127" s="145">
        <f t="shared" si="3"/>
        <v>0</v>
      </c>
      <c r="AR127" s="18" t="s">
        <v>85</v>
      </c>
      <c r="AT127" s="18" t="s">
        <v>128</v>
      </c>
      <c r="AU127" s="18" t="s">
        <v>79</v>
      </c>
      <c r="AY127" s="18" t="s">
        <v>127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8" t="s">
        <v>79</v>
      </c>
      <c r="BK127" s="146">
        <f t="shared" si="9"/>
        <v>0</v>
      </c>
      <c r="BL127" s="18" t="s">
        <v>85</v>
      </c>
      <c r="BM127" s="18" t="s">
        <v>175</v>
      </c>
    </row>
    <row r="128" spans="2:65" s="1" customFormat="1" ht="25.5" customHeight="1">
      <c r="B128" s="137"/>
      <c r="C128" s="138" t="s">
        <v>176</v>
      </c>
      <c r="D128" s="138" t="s">
        <v>128</v>
      </c>
      <c r="E128" s="139" t="s">
        <v>177</v>
      </c>
      <c r="F128" s="209" t="s">
        <v>178</v>
      </c>
      <c r="G128" s="209"/>
      <c r="H128" s="209"/>
      <c r="I128" s="209"/>
      <c r="J128" s="140" t="s">
        <v>166</v>
      </c>
      <c r="K128" s="141">
        <v>51.06</v>
      </c>
      <c r="L128" s="210"/>
      <c r="M128" s="210"/>
      <c r="N128" s="210">
        <f t="shared" si="0"/>
        <v>0</v>
      </c>
      <c r="O128" s="210"/>
      <c r="P128" s="210"/>
      <c r="Q128" s="210"/>
      <c r="R128" s="142"/>
      <c r="T128" s="143" t="s">
        <v>5</v>
      </c>
      <c r="U128" s="40" t="s">
        <v>37</v>
      </c>
      <c r="V128" s="144">
        <v>0.1</v>
      </c>
      <c r="W128" s="144">
        <f t="shared" si="1"/>
        <v>5.1060000000000008</v>
      </c>
      <c r="X128" s="144">
        <v>0</v>
      </c>
      <c r="Y128" s="144">
        <f t="shared" si="2"/>
        <v>0</v>
      </c>
      <c r="Z128" s="144">
        <v>0</v>
      </c>
      <c r="AA128" s="145">
        <f t="shared" si="3"/>
        <v>0</v>
      </c>
      <c r="AR128" s="18" t="s">
        <v>85</v>
      </c>
      <c r="AT128" s="18" t="s">
        <v>128</v>
      </c>
      <c r="AU128" s="18" t="s">
        <v>79</v>
      </c>
      <c r="AY128" s="18" t="s">
        <v>127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8" t="s">
        <v>79</v>
      </c>
      <c r="BK128" s="146">
        <f t="shared" si="9"/>
        <v>0</v>
      </c>
      <c r="BL128" s="18" t="s">
        <v>85</v>
      </c>
      <c r="BM128" s="18" t="s">
        <v>179</v>
      </c>
    </row>
    <row r="129" spans="2:65" s="1" customFormat="1" ht="16.5" customHeight="1">
      <c r="B129" s="137"/>
      <c r="C129" s="138" t="s">
        <v>180</v>
      </c>
      <c r="D129" s="138" t="s">
        <v>128</v>
      </c>
      <c r="E129" s="139" t="s">
        <v>181</v>
      </c>
      <c r="F129" s="209" t="s">
        <v>182</v>
      </c>
      <c r="G129" s="209"/>
      <c r="H129" s="209"/>
      <c r="I129" s="209"/>
      <c r="J129" s="140" t="s">
        <v>166</v>
      </c>
      <c r="K129" s="141">
        <v>10.212</v>
      </c>
      <c r="L129" s="210"/>
      <c r="M129" s="210"/>
      <c r="N129" s="210">
        <f t="shared" si="0"/>
        <v>0</v>
      </c>
      <c r="O129" s="210"/>
      <c r="P129" s="210"/>
      <c r="Q129" s="210"/>
      <c r="R129" s="142"/>
      <c r="T129" s="143" t="s">
        <v>5</v>
      </c>
      <c r="U129" s="40" t="s">
        <v>37</v>
      </c>
      <c r="V129" s="144">
        <v>0</v>
      </c>
      <c r="W129" s="144">
        <f t="shared" si="1"/>
        <v>0</v>
      </c>
      <c r="X129" s="144">
        <v>0</v>
      </c>
      <c r="Y129" s="144">
        <f t="shared" si="2"/>
        <v>0</v>
      </c>
      <c r="Z129" s="144">
        <v>0</v>
      </c>
      <c r="AA129" s="145">
        <f t="shared" si="3"/>
        <v>0</v>
      </c>
      <c r="AR129" s="18" t="s">
        <v>85</v>
      </c>
      <c r="AT129" s="18" t="s">
        <v>128</v>
      </c>
      <c r="AU129" s="18" t="s">
        <v>79</v>
      </c>
      <c r="AY129" s="18" t="s">
        <v>127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8" t="s">
        <v>79</v>
      </c>
      <c r="BK129" s="146">
        <f t="shared" si="9"/>
        <v>0</v>
      </c>
      <c r="BL129" s="18" t="s">
        <v>85</v>
      </c>
      <c r="BM129" s="18" t="s">
        <v>183</v>
      </c>
    </row>
    <row r="130" spans="2:65" s="9" customFormat="1" ht="37.35" customHeight="1">
      <c r="B130" s="126"/>
      <c r="C130" s="127"/>
      <c r="D130" s="128" t="s">
        <v>110</v>
      </c>
      <c r="E130" s="128"/>
      <c r="F130" s="128"/>
      <c r="G130" s="128"/>
      <c r="H130" s="128"/>
      <c r="I130" s="128"/>
      <c r="J130" s="128"/>
      <c r="K130" s="128"/>
      <c r="L130" s="128"/>
      <c r="M130" s="128"/>
      <c r="N130" s="216">
        <f>BK130</f>
        <v>0</v>
      </c>
      <c r="O130" s="217"/>
      <c r="P130" s="217"/>
      <c r="Q130" s="217"/>
      <c r="R130" s="129"/>
      <c r="T130" s="130"/>
      <c r="U130" s="127"/>
      <c r="V130" s="127"/>
      <c r="W130" s="131">
        <f>W131</f>
        <v>32.11999999999999</v>
      </c>
      <c r="X130" s="127"/>
      <c r="Y130" s="131">
        <f>Y131</f>
        <v>1.584E-2</v>
      </c>
      <c r="Z130" s="127"/>
      <c r="AA130" s="132">
        <f>AA131</f>
        <v>0</v>
      </c>
      <c r="AR130" s="133" t="s">
        <v>79</v>
      </c>
      <c r="AT130" s="134" t="s">
        <v>69</v>
      </c>
      <c r="AU130" s="134" t="s">
        <v>70</v>
      </c>
      <c r="AY130" s="133" t="s">
        <v>127</v>
      </c>
      <c r="BK130" s="135">
        <f>BK131</f>
        <v>0</v>
      </c>
    </row>
    <row r="131" spans="2:65" s="9" customFormat="1" ht="19.899999999999999" customHeight="1">
      <c r="B131" s="126"/>
      <c r="C131" s="127"/>
      <c r="D131" s="136" t="s">
        <v>111</v>
      </c>
      <c r="E131" s="136"/>
      <c r="F131" s="136"/>
      <c r="G131" s="136"/>
      <c r="H131" s="136"/>
      <c r="I131" s="136"/>
      <c r="J131" s="136"/>
      <c r="K131" s="136"/>
      <c r="L131" s="136"/>
      <c r="M131" s="136"/>
      <c r="N131" s="214">
        <f>BK131</f>
        <v>0</v>
      </c>
      <c r="O131" s="215"/>
      <c r="P131" s="215"/>
      <c r="Q131" s="215"/>
      <c r="R131" s="129"/>
      <c r="T131" s="130"/>
      <c r="U131" s="127"/>
      <c r="V131" s="127"/>
      <c r="W131" s="131">
        <f>SUM(W132:W145)</f>
        <v>32.11999999999999</v>
      </c>
      <c r="X131" s="127"/>
      <c r="Y131" s="131">
        <f>SUM(Y132:Y145)</f>
        <v>1.584E-2</v>
      </c>
      <c r="Z131" s="127"/>
      <c r="AA131" s="132">
        <f>SUM(AA132:AA145)</f>
        <v>0</v>
      </c>
      <c r="AR131" s="133" t="s">
        <v>79</v>
      </c>
      <c r="AT131" s="134" t="s">
        <v>69</v>
      </c>
      <c r="AU131" s="134" t="s">
        <v>76</v>
      </c>
      <c r="AY131" s="133" t="s">
        <v>127</v>
      </c>
      <c r="BK131" s="135">
        <f>SUM(BK132:BK145)</f>
        <v>0</v>
      </c>
    </row>
    <row r="132" spans="2:65" s="1" customFormat="1" ht="25.5" customHeight="1">
      <c r="B132" s="137"/>
      <c r="C132" s="138" t="s">
        <v>184</v>
      </c>
      <c r="D132" s="138" t="s">
        <v>128</v>
      </c>
      <c r="E132" s="139" t="s">
        <v>185</v>
      </c>
      <c r="F132" s="209" t="s">
        <v>186</v>
      </c>
      <c r="G132" s="209"/>
      <c r="H132" s="209"/>
      <c r="I132" s="209"/>
      <c r="J132" s="140" t="s">
        <v>131</v>
      </c>
      <c r="K132" s="141">
        <v>34</v>
      </c>
      <c r="L132" s="210"/>
      <c r="M132" s="210"/>
      <c r="N132" s="210">
        <f t="shared" ref="N132:N145" si="10">ROUND(L132*K132,2)</f>
        <v>0</v>
      </c>
      <c r="O132" s="210"/>
      <c r="P132" s="210"/>
      <c r="Q132" s="210"/>
      <c r="R132" s="142"/>
      <c r="T132" s="143" t="s">
        <v>5</v>
      </c>
      <c r="U132" s="40" t="s">
        <v>37</v>
      </c>
      <c r="V132" s="144">
        <v>0.36499999999999999</v>
      </c>
      <c r="W132" s="144">
        <f t="shared" ref="W132:W145" si="11">V132*K132</f>
        <v>12.41</v>
      </c>
      <c r="X132" s="144">
        <v>1.8000000000000001E-4</v>
      </c>
      <c r="Y132" s="144">
        <f t="shared" ref="Y132:Y145" si="12">X132*K132</f>
        <v>6.1200000000000004E-3</v>
      </c>
      <c r="Z132" s="144">
        <v>0</v>
      </c>
      <c r="AA132" s="145">
        <f t="shared" ref="AA132:AA145" si="13">Z132*K132</f>
        <v>0</v>
      </c>
      <c r="AR132" s="18" t="s">
        <v>187</v>
      </c>
      <c r="AT132" s="18" t="s">
        <v>128</v>
      </c>
      <c r="AU132" s="18" t="s">
        <v>79</v>
      </c>
      <c r="AY132" s="18" t="s">
        <v>127</v>
      </c>
      <c r="BE132" s="146">
        <f t="shared" ref="BE132:BE145" si="14">IF(U132="základná",N132,0)</f>
        <v>0</v>
      </c>
      <c r="BF132" s="146">
        <f t="shared" ref="BF132:BF145" si="15">IF(U132="znížená",N132,0)</f>
        <v>0</v>
      </c>
      <c r="BG132" s="146">
        <f t="shared" ref="BG132:BG145" si="16">IF(U132="zákl. prenesená",N132,0)</f>
        <v>0</v>
      </c>
      <c r="BH132" s="146">
        <f t="shared" ref="BH132:BH145" si="17">IF(U132="zníž. prenesená",N132,0)</f>
        <v>0</v>
      </c>
      <c r="BI132" s="146">
        <f t="shared" ref="BI132:BI145" si="18">IF(U132="nulová",N132,0)</f>
        <v>0</v>
      </c>
      <c r="BJ132" s="18" t="s">
        <v>79</v>
      </c>
      <c r="BK132" s="146">
        <f t="shared" ref="BK132:BK145" si="19">ROUND(L132*K132,2)</f>
        <v>0</v>
      </c>
      <c r="BL132" s="18" t="s">
        <v>187</v>
      </c>
      <c r="BM132" s="18" t="s">
        <v>188</v>
      </c>
    </row>
    <row r="133" spans="2:65" s="1" customFormat="1" ht="25.5" customHeight="1">
      <c r="B133" s="137"/>
      <c r="C133" s="138" t="s">
        <v>187</v>
      </c>
      <c r="D133" s="138" t="s">
        <v>128</v>
      </c>
      <c r="E133" s="139" t="s">
        <v>189</v>
      </c>
      <c r="F133" s="209" t="s">
        <v>190</v>
      </c>
      <c r="G133" s="209"/>
      <c r="H133" s="209"/>
      <c r="I133" s="209"/>
      <c r="J133" s="140" t="s">
        <v>131</v>
      </c>
      <c r="K133" s="141">
        <v>2</v>
      </c>
      <c r="L133" s="210"/>
      <c r="M133" s="210"/>
      <c r="N133" s="210">
        <f t="shared" si="10"/>
        <v>0</v>
      </c>
      <c r="O133" s="210"/>
      <c r="P133" s="210"/>
      <c r="Q133" s="210"/>
      <c r="R133" s="142"/>
      <c r="T133" s="143" t="s">
        <v>5</v>
      </c>
      <c r="U133" s="40" t="s">
        <v>37</v>
      </c>
      <c r="V133" s="144">
        <v>0.36499999999999999</v>
      </c>
      <c r="W133" s="144">
        <f t="shared" si="11"/>
        <v>0.73</v>
      </c>
      <c r="X133" s="144">
        <v>1.8000000000000001E-4</v>
      </c>
      <c r="Y133" s="144">
        <f t="shared" si="12"/>
        <v>3.6000000000000002E-4</v>
      </c>
      <c r="Z133" s="144">
        <v>0</v>
      </c>
      <c r="AA133" s="145">
        <f t="shared" si="13"/>
        <v>0</v>
      </c>
      <c r="AR133" s="18" t="s">
        <v>187</v>
      </c>
      <c r="AT133" s="18" t="s">
        <v>128</v>
      </c>
      <c r="AU133" s="18" t="s">
        <v>79</v>
      </c>
      <c r="AY133" s="18" t="s">
        <v>127</v>
      </c>
      <c r="BE133" s="146">
        <f t="shared" si="14"/>
        <v>0</v>
      </c>
      <c r="BF133" s="146">
        <f t="shared" si="15"/>
        <v>0</v>
      </c>
      <c r="BG133" s="146">
        <f t="shared" si="16"/>
        <v>0</v>
      </c>
      <c r="BH133" s="146">
        <f t="shared" si="17"/>
        <v>0</v>
      </c>
      <c r="BI133" s="146">
        <f t="shared" si="18"/>
        <v>0</v>
      </c>
      <c r="BJ133" s="18" t="s">
        <v>79</v>
      </c>
      <c r="BK133" s="146">
        <f t="shared" si="19"/>
        <v>0</v>
      </c>
      <c r="BL133" s="18" t="s">
        <v>187</v>
      </c>
      <c r="BM133" s="18" t="s">
        <v>191</v>
      </c>
    </row>
    <row r="134" spans="2:65" s="1" customFormat="1" ht="25.5" customHeight="1">
      <c r="B134" s="137"/>
      <c r="C134" s="138" t="s">
        <v>192</v>
      </c>
      <c r="D134" s="138" t="s">
        <v>128</v>
      </c>
      <c r="E134" s="139" t="s">
        <v>193</v>
      </c>
      <c r="F134" s="209" t="s">
        <v>194</v>
      </c>
      <c r="G134" s="209"/>
      <c r="H134" s="209"/>
      <c r="I134" s="209"/>
      <c r="J134" s="140" t="s">
        <v>131</v>
      </c>
      <c r="K134" s="141">
        <v>1</v>
      </c>
      <c r="L134" s="210"/>
      <c r="M134" s="210"/>
      <c r="N134" s="210">
        <f t="shared" si="10"/>
        <v>0</v>
      </c>
      <c r="O134" s="210"/>
      <c r="P134" s="210"/>
      <c r="Q134" s="210"/>
      <c r="R134" s="142"/>
      <c r="T134" s="143" t="s">
        <v>5</v>
      </c>
      <c r="U134" s="40" t="s">
        <v>37</v>
      </c>
      <c r="V134" s="144">
        <v>0.36499999999999999</v>
      </c>
      <c r="W134" s="144">
        <f t="shared" si="11"/>
        <v>0.36499999999999999</v>
      </c>
      <c r="X134" s="144">
        <v>1.8000000000000001E-4</v>
      </c>
      <c r="Y134" s="144">
        <f t="shared" si="12"/>
        <v>1.8000000000000001E-4</v>
      </c>
      <c r="Z134" s="144">
        <v>0</v>
      </c>
      <c r="AA134" s="145">
        <f t="shared" si="13"/>
        <v>0</v>
      </c>
      <c r="AR134" s="18" t="s">
        <v>187</v>
      </c>
      <c r="AT134" s="18" t="s">
        <v>128</v>
      </c>
      <c r="AU134" s="18" t="s">
        <v>79</v>
      </c>
      <c r="AY134" s="18" t="s">
        <v>127</v>
      </c>
      <c r="BE134" s="146">
        <f t="shared" si="14"/>
        <v>0</v>
      </c>
      <c r="BF134" s="146">
        <f t="shared" si="15"/>
        <v>0</v>
      </c>
      <c r="BG134" s="146">
        <f t="shared" si="16"/>
        <v>0</v>
      </c>
      <c r="BH134" s="146">
        <f t="shared" si="17"/>
        <v>0</v>
      </c>
      <c r="BI134" s="146">
        <f t="shared" si="18"/>
        <v>0</v>
      </c>
      <c r="BJ134" s="18" t="s">
        <v>79</v>
      </c>
      <c r="BK134" s="146">
        <f t="shared" si="19"/>
        <v>0</v>
      </c>
      <c r="BL134" s="18" t="s">
        <v>187</v>
      </c>
      <c r="BM134" s="18" t="s">
        <v>195</v>
      </c>
    </row>
    <row r="135" spans="2:65" s="1" customFormat="1" ht="25.5" customHeight="1">
      <c r="B135" s="137"/>
      <c r="C135" s="138" t="s">
        <v>196</v>
      </c>
      <c r="D135" s="138" t="s">
        <v>128</v>
      </c>
      <c r="E135" s="139" t="s">
        <v>197</v>
      </c>
      <c r="F135" s="209" t="s">
        <v>198</v>
      </c>
      <c r="G135" s="209"/>
      <c r="H135" s="209"/>
      <c r="I135" s="209"/>
      <c r="J135" s="140" t="s">
        <v>131</v>
      </c>
      <c r="K135" s="141">
        <v>13</v>
      </c>
      <c r="L135" s="210"/>
      <c r="M135" s="210"/>
      <c r="N135" s="210">
        <f t="shared" si="10"/>
        <v>0</v>
      </c>
      <c r="O135" s="210"/>
      <c r="P135" s="210"/>
      <c r="Q135" s="210"/>
      <c r="R135" s="142"/>
      <c r="T135" s="143" t="s">
        <v>5</v>
      </c>
      <c r="U135" s="40" t="s">
        <v>37</v>
      </c>
      <c r="V135" s="144">
        <v>0.36499999999999999</v>
      </c>
      <c r="W135" s="144">
        <f t="shared" si="11"/>
        <v>4.7450000000000001</v>
      </c>
      <c r="X135" s="144">
        <v>1.8000000000000001E-4</v>
      </c>
      <c r="Y135" s="144">
        <f t="shared" si="12"/>
        <v>2.3400000000000001E-3</v>
      </c>
      <c r="Z135" s="144">
        <v>0</v>
      </c>
      <c r="AA135" s="145">
        <f t="shared" si="13"/>
        <v>0</v>
      </c>
      <c r="AR135" s="18" t="s">
        <v>187</v>
      </c>
      <c r="AT135" s="18" t="s">
        <v>128</v>
      </c>
      <c r="AU135" s="18" t="s">
        <v>79</v>
      </c>
      <c r="AY135" s="18" t="s">
        <v>127</v>
      </c>
      <c r="BE135" s="146">
        <f t="shared" si="14"/>
        <v>0</v>
      </c>
      <c r="BF135" s="146">
        <f t="shared" si="15"/>
        <v>0</v>
      </c>
      <c r="BG135" s="146">
        <f t="shared" si="16"/>
        <v>0</v>
      </c>
      <c r="BH135" s="146">
        <f t="shared" si="17"/>
        <v>0</v>
      </c>
      <c r="BI135" s="146">
        <f t="shared" si="18"/>
        <v>0</v>
      </c>
      <c r="BJ135" s="18" t="s">
        <v>79</v>
      </c>
      <c r="BK135" s="146">
        <f t="shared" si="19"/>
        <v>0</v>
      </c>
      <c r="BL135" s="18" t="s">
        <v>187</v>
      </c>
      <c r="BM135" s="18" t="s">
        <v>199</v>
      </c>
    </row>
    <row r="136" spans="2:65" s="1" customFormat="1" ht="25.5" customHeight="1">
      <c r="B136" s="137"/>
      <c r="C136" s="138" t="s">
        <v>200</v>
      </c>
      <c r="D136" s="138" t="s">
        <v>128</v>
      </c>
      <c r="E136" s="139" t="s">
        <v>201</v>
      </c>
      <c r="F136" s="209" t="s">
        <v>202</v>
      </c>
      <c r="G136" s="209"/>
      <c r="H136" s="209"/>
      <c r="I136" s="209"/>
      <c r="J136" s="140" t="s">
        <v>131</v>
      </c>
      <c r="K136" s="141">
        <v>2</v>
      </c>
      <c r="L136" s="210"/>
      <c r="M136" s="210"/>
      <c r="N136" s="210">
        <f t="shared" si="10"/>
        <v>0</v>
      </c>
      <c r="O136" s="210"/>
      <c r="P136" s="210"/>
      <c r="Q136" s="210"/>
      <c r="R136" s="142"/>
      <c r="T136" s="143" t="s">
        <v>5</v>
      </c>
      <c r="U136" s="40" t="s">
        <v>37</v>
      </c>
      <c r="V136" s="144">
        <v>0.36499999999999999</v>
      </c>
      <c r="W136" s="144">
        <f t="shared" si="11"/>
        <v>0.73</v>
      </c>
      <c r="X136" s="144">
        <v>1.8000000000000001E-4</v>
      </c>
      <c r="Y136" s="144">
        <f t="shared" si="12"/>
        <v>3.6000000000000002E-4</v>
      </c>
      <c r="Z136" s="144">
        <v>0</v>
      </c>
      <c r="AA136" s="145">
        <f t="shared" si="13"/>
        <v>0</v>
      </c>
      <c r="AR136" s="18" t="s">
        <v>187</v>
      </c>
      <c r="AT136" s="18" t="s">
        <v>128</v>
      </c>
      <c r="AU136" s="18" t="s">
        <v>79</v>
      </c>
      <c r="AY136" s="18" t="s">
        <v>127</v>
      </c>
      <c r="BE136" s="146">
        <f t="shared" si="14"/>
        <v>0</v>
      </c>
      <c r="BF136" s="146">
        <f t="shared" si="15"/>
        <v>0</v>
      </c>
      <c r="BG136" s="146">
        <f t="shared" si="16"/>
        <v>0</v>
      </c>
      <c r="BH136" s="146">
        <f t="shared" si="17"/>
        <v>0</v>
      </c>
      <c r="BI136" s="146">
        <f t="shared" si="18"/>
        <v>0</v>
      </c>
      <c r="BJ136" s="18" t="s">
        <v>79</v>
      </c>
      <c r="BK136" s="146">
        <f t="shared" si="19"/>
        <v>0</v>
      </c>
      <c r="BL136" s="18" t="s">
        <v>187</v>
      </c>
      <c r="BM136" s="18" t="s">
        <v>203</v>
      </c>
    </row>
    <row r="137" spans="2:65" s="1" customFormat="1" ht="25.5" customHeight="1">
      <c r="B137" s="137"/>
      <c r="C137" s="138" t="s">
        <v>10</v>
      </c>
      <c r="D137" s="138" t="s">
        <v>128</v>
      </c>
      <c r="E137" s="139" t="s">
        <v>204</v>
      </c>
      <c r="F137" s="209" t="s">
        <v>205</v>
      </c>
      <c r="G137" s="209"/>
      <c r="H137" s="209"/>
      <c r="I137" s="209"/>
      <c r="J137" s="140" t="s">
        <v>131</v>
      </c>
      <c r="K137" s="141">
        <v>3</v>
      </c>
      <c r="L137" s="210"/>
      <c r="M137" s="210"/>
      <c r="N137" s="210">
        <f t="shared" si="10"/>
        <v>0</v>
      </c>
      <c r="O137" s="210"/>
      <c r="P137" s="210"/>
      <c r="Q137" s="210"/>
      <c r="R137" s="142"/>
      <c r="T137" s="143" t="s">
        <v>5</v>
      </c>
      <c r="U137" s="40" t="s">
        <v>37</v>
      </c>
      <c r="V137" s="144">
        <v>0.36499999999999999</v>
      </c>
      <c r="W137" s="144">
        <f t="shared" si="11"/>
        <v>1.095</v>
      </c>
      <c r="X137" s="144">
        <v>1.8000000000000001E-4</v>
      </c>
      <c r="Y137" s="144">
        <f t="shared" si="12"/>
        <v>5.4000000000000001E-4</v>
      </c>
      <c r="Z137" s="144">
        <v>0</v>
      </c>
      <c r="AA137" s="145">
        <f t="shared" si="13"/>
        <v>0</v>
      </c>
      <c r="AR137" s="18" t="s">
        <v>187</v>
      </c>
      <c r="AT137" s="18" t="s">
        <v>128</v>
      </c>
      <c r="AU137" s="18" t="s">
        <v>79</v>
      </c>
      <c r="AY137" s="18" t="s">
        <v>127</v>
      </c>
      <c r="BE137" s="146">
        <f t="shared" si="14"/>
        <v>0</v>
      </c>
      <c r="BF137" s="146">
        <f t="shared" si="15"/>
        <v>0</v>
      </c>
      <c r="BG137" s="146">
        <f t="shared" si="16"/>
        <v>0</v>
      </c>
      <c r="BH137" s="146">
        <f t="shared" si="17"/>
        <v>0</v>
      </c>
      <c r="BI137" s="146">
        <f t="shared" si="18"/>
        <v>0</v>
      </c>
      <c r="BJ137" s="18" t="s">
        <v>79</v>
      </c>
      <c r="BK137" s="146">
        <f t="shared" si="19"/>
        <v>0</v>
      </c>
      <c r="BL137" s="18" t="s">
        <v>187</v>
      </c>
      <c r="BM137" s="18" t="s">
        <v>206</v>
      </c>
    </row>
    <row r="138" spans="2:65" s="1" customFormat="1" ht="25.5" customHeight="1">
      <c r="B138" s="137"/>
      <c r="C138" s="138" t="s">
        <v>207</v>
      </c>
      <c r="D138" s="138" t="s">
        <v>128</v>
      </c>
      <c r="E138" s="139" t="s">
        <v>208</v>
      </c>
      <c r="F138" s="209" t="s">
        <v>209</v>
      </c>
      <c r="G138" s="209"/>
      <c r="H138" s="209"/>
      <c r="I138" s="209"/>
      <c r="J138" s="140" t="s">
        <v>131</v>
      </c>
      <c r="K138" s="141">
        <v>3</v>
      </c>
      <c r="L138" s="210"/>
      <c r="M138" s="210"/>
      <c r="N138" s="210">
        <f t="shared" si="10"/>
        <v>0</v>
      </c>
      <c r="O138" s="210"/>
      <c r="P138" s="210"/>
      <c r="Q138" s="210"/>
      <c r="R138" s="142"/>
      <c r="T138" s="143" t="s">
        <v>5</v>
      </c>
      <c r="U138" s="40" t="s">
        <v>37</v>
      </c>
      <c r="V138" s="144">
        <v>0.36499999999999999</v>
      </c>
      <c r="W138" s="144">
        <f t="shared" si="11"/>
        <v>1.095</v>
      </c>
      <c r="X138" s="144">
        <v>1.8000000000000001E-4</v>
      </c>
      <c r="Y138" s="144">
        <f t="shared" si="12"/>
        <v>5.4000000000000001E-4</v>
      </c>
      <c r="Z138" s="144">
        <v>0</v>
      </c>
      <c r="AA138" s="145">
        <f t="shared" si="13"/>
        <v>0</v>
      </c>
      <c r="AR138" s="18" t="s">
        <v>187</v>
      </c>
      <c r="AT138" s="18" t="s">
        <v>128</v>
      </c>
      <c r="AU138" s="18" t="s">
        <v>79</v>
      </c>
      <c r="AY138" s="18" t="s">
        <v>127</v>
      </c>
      <c r="BE138" s="146">
        <f t="shared" si="14"/>
        <v>0</v>
      </c>
      <c r="BF138" s="146">
        <f t="shared" si="15"/>
        <v>0</v>
      </c>
      <c r="BG138" s="146">
        <f t="shared" si="16"/>
        <v>0</v>
      </c>
      <c r="BH138" s="146">
        <f t="shared" si="17"/>
        <v>0</v>
      </c>
      <c r="BI138" s="146">
        <f t="shared" si="18"/>
        <v>0</v>
      </c>
      <c r="BJ138" s="18" t="s">
        <v>79</v>
      </c>
      <c r="BK138" s="146">
        <f t="shared" si="19"/>
        <v>0</v>
      </c>
      <c r="BL138" s="18" t="s">
        <v>187</v>
      </c>
      <c r="BM138" s="18" t="s">
        <v>210</v>
      </c>
    </row>
    <row r="139" spans="2:65" s="1" customFormat="1" ht="25.5" customHeight="1">
      <c r="B139" s="137"/>
      <c r="C139" s="138" t="s">
        <v>211</v>
      </c>
      <c r="D139" s="138" t="s">
        <v>128</v>
      </c>
      <c r="E139" s="139" t="s">
        <v>212</v>
      </c>
      <c r="F139" s="209" t="s">
        <v>213</v>
      </c>
      <c r="G139" s="209"/>
      <c r="H139" s="209"/>
      <c r="I139" s="209"/>
      <c r="J139" s="140" t="s">
        <v>131</v>
      </c>
      <c r="K139" s="141">
        <v>21</v>
      </c>
      <c r="L139" s="210"/>
      <c r="M139" s="210"/>
      <c r="N139" s="210">
        <f t="shared" si="10"/>
        <v>0</v>
      </c>
      <c r="O139" s="210"/>
      <c r="P139" s="210"/>
      <c r="Q139" s="210"/>
      <c r="R139" s="142"/>
      <c r="T139" s="143" t="s">
        <v>5</v>
      </c>
      <c r="U139" s="40" t="s">
        <v>37</v>
      </c>
      <c r="V139" s="144">
        <v>0.36499999999999999</v>
      </c>
      <c r="W139" s="144">
        <f t="shared" si="11"/>
        <v>7.665</v>
      </c>
      <c r="X139" s="144">
        <v>1.8000000000000001E-4</v>
      </c>
      <c r="Y139" s="144">
        <f t="shared" si="12"/>
        <v>3.7800000000000004E-3</v>
      </c>
      <c r="Z139" s="144">
        <v>0</v>
      </c>
      <c r="AA139" s="145">
        <f t="shared" si="13"/>
        <v>0</v>
      </c>
      <c r="AR139" s="18" t="s">
        <v>187</v>
      </c>
      <c r="AT139" s="18" t="s">
        <v>128</v>
      </c>
      <c r="AU139" s="18" t="s">
        <v>79</v>
      </c>
      <c r="AY139" s="18" t="s">
        <v>127</v>
      </c>
      <c r="BE139" s="146">
        <f t="shared" si="14"/>
        <v>0</v>
      </c>
      <c r="BF139" s="146">
        <f t="shared" si="15"/>
        <v>0</v>
      </c>
      <c r="BG139" s="146">
        <f t="shared" si="16"/>
        <v>0</v>
      </c>
      <c r="BH139" s="146">
        <f t="shared" si="17"/>
        <v>0</v>
      </c>
      <c r="BI139" s="146">
        <f t="shared" si="18"/>
        <v>0</v>
      </c>
      <c r="BJ139" s="18" t="s">
        <v>79</v>
      </c>
      <c r="BK139" s="146">
        <f t="shared" si="19"/>
        <v>0</v>
      </c>
      <c r="BL139" s="18" t="s">
        <v>187</v>
      </c>
      <c r="BM139" s="18" t="s">
        <v>214</v>
      </c>
    </row>
    <row r="140" spans="2:65" s="1" customFormat="1" ht="25.5" customHeight="1">
      <c r="B140" s="137"/>
      <c r="C140" s="138" t="s">
        <v>215</v>
      </c>
      <c r="D140" s="138" t="s">
        <v>128</v>
      </c>
      <c r="E140" s="139" t="s">
        <v>216</v>
      </c>
      <c r="F140" s="209" t="s">
        <v>217</v>
      </c>
      <c r="G140" s="209"/>
      <c r="H140" s="209"/>
      <c r="I140" s="209"/>
      <c r="J140" s="140" t="s">
        <v>131</v>
      </c>
      <c r="K140" s="141">
        <v>2</v>
      </c>
      <c r="L140" s="210"/>
      <c r="M140" s="210"/>
      <c r="N140" s="210">
        <f t="shared" si="10"/>
        <v>0</v>
      </c>
      <c r="O140" s="210"/>
      <c r="P140" s="210"/>
      <c r="Q140" s="210"/>
      <c r="R140" s="142"/>
      <c r="T140" s="143" t="s">
        <v>5</v>
      </c>
      <c r="U140" s="40" t="s">
        <v>37</v>
      </c>
      <c r="V140" s="144">
        <v>0.36499999999999999</v>
      </c>
      <c r="W140" s="144">
        <f t="shared" si="11"/>
        <v>0.73</v>
      </c>
      <c r="X140" s="144">
        <v>1.8000000000000001E-4</v>
      </c>
      <c r="Y140" s="144">
        <f t="shared" si="12"/>
        <v>3.6000000000000002E-4</v>
      </c>
      <c r="Z140" s="144">
        <v>0</v>
      </c>
      <c r="AA140" s="145">
        <f t="shared" si="13"/>
        <v>0</v>
      </c>
      <c r="AR140" s="18" t="s">
        <v>187</v>
      </c>
      <c r="AT140" s="18" t="s">
        <v>128</v>
      </c>
      <c r="AU140" s="18" t="s">
        <v>79</v>
      </c>
      <c r="AY140" s="18" t="s">
        <v>127</v>
      </c>
      <c r="BE140" s="146">
        <f t="shared" si="14"/>
        <v>0</v>
      </c>
      <c r="BF140" s="146">
        <f t="shared" si="15"/>
        <v>0</v>
      </c>
      <c r="BG140" s="146">
        <f t="shared" si="16"/>
        <v>0</v>
      </c>
      <c r="BH140" s="146">
        <f t="shared" si="17"/>
        <v>0</v>
      </c>
      <c r="BI140" s="146">
        <f t="shared" si="18"/>
        <v>0</v>
      </c>
      <c r="BJ140" s="18" t="s">
        <v>79</v>
      </c>
      <c r="BK140" s="146">
        <f t="shared" si="19"/>
        <v>0</v>
      </c>
      <c r="BL140" s="18" t="s">
        <v>187</v>
      </c>
      <c r="BM140" s="18" t="s">
        <v>218</v>
      </c>
    </row>
    <row r="141" spans="2:65" s="1" customFormat="1" ht="25.5" customHeight="1">
      <c r="B141" s="137"/>
      <c r="C141" s="138" t="s">
        <v>219</v>
      </c>
      <c r="D141" s="138" t="s">
        <v>128</v>
      </c>
      <c r="E141" s="139" t="s">
        <v>220</v>
      </c>
      <c r="F141" s="209" t="s">
        <v>221</v>
      </c>
      <c r="G141" s="209"/>
      <c r="H141" s="209"/>
      <c r="I141" s="209"/>
      <c r="J141" s="140" t="s">
        <v>131</v>
      </c>
      <c r="K141" s="141">
        <v>1</v>
      </c>
      <c r="L141" s="210"/>
      <c r="M141" s="210"/>
      <c r="N141" s="210">
        <f t="shared" si="10"/>
        <v>0</v>
      </c>
      <c r="O141" s="210"/>
      <c r="P141" s="210"/>
      <c r="Q141" s="210"/>
      <c r="R141" s="142"/>
      <c r="T141" s="143" t="s">
        <v>5</v>
      </c>
      <c r="U141" s="40" t="s">
        <v>37</v>
      </c>
      <c r="V141" s="144">
        <v>0.36499999999999999</v>
      </c>
      <c r="W141" s="144">
        <f t="shared" si="11"/>
        <v>0.36499999999999999</v>
      </c>
      <c r="X141" s="144">
        <v>1.8000000000000001E-4</v>
      </c>
      <c r="Y141" s="144">
        <f t="shared" si="12"/>
        <v>1.8000000000000001E-4</v>
      </c>
      <c r="Z141" s="144">
        <v>0</v>
      </c>
      <c r="AA141" s="145">
        <f t="shared" si="13"/>
        <v>0</v>
      </c>
      <c r="AR141" s="18" t="s">
        <v>187</v>
      </c>
      <c r="AT141" s="18" t="s">
        <v>128</v>
      </c>
      <c r="AU141" s="18" t="s">
        <v>79</v>
      </c>
      <c r="AY141" s="18" t="s">
        <v>127</v>
      </c>
      <c r="BE141" s="146">
        <f t="shared" si="14"/>
        <v>0</v>
      </c>
      <c r="BF141" s="146">
        <f t="shared" si="15"/>
        <v>0</v>
      </c>
      <c r="BG141" s="146">
        <f t="shared" si="16"/>
        <v>0</v>
      </c>
      <c r="BH141" s="146">
        <f t="shared" si="17"/>
        <v>0</v>
      </c>
      <c r="BI141" s="146">
        <f t="shared" si="18"/>
        <v>0</v>
      </c>
      <c r="BJ141" s="18" t="s">
        <v>79</v>
      </c>
      <c r="BK141" s="146">
        <f t="shared" si="19"/>
        <v>0</v>
      </c>
      <c r="BL141" s="18" t="s">
        <v>187</v>
      </c>
      <c r="BM141" s="18" t="s">
        <v>222</v>
      </c>
    </row>
    <row r="142" spans="2:65" s="1" customFormat="1" ht="25.5" customHeight="1">
      <c r="B142" s="137"/>
      <c r="C142" s="138" t="s">
        <v>223</v>
      </c>
      <c r="D142" s="138" t="s">
        <v>128</v>
      </c>
      <c r="E142" s="139" t="s">
        <v>224</v>
      </c>
      <c r="F142" s="209" t="s">
        <v>225</v>
      </c>
      <c r="G142" s="209"/>
      <c r="H142" s="209"/>
      <c r="I142" s="209"/>
      <c r="J142" s="140" t="s">
        <v>131</v>
      </c>
      <c r="K142" s="141">
        <v>1</v>
      </c>
      <c r="L142" s="210"/>
      <c r="M142" s="210"/>
      <c r="N142" s="210">
        <f t="shared" si="10"/>
        <v>0</v>
      </c>
      <c r="O142" s="210"/>
      <c r="P142" s="210"/>
      <c r="Q142" s="210"/>
      <c r="R142" s="142"/>
      <c r="T142" s="143" t="s">
        <v>5</v>
      </c>
      <c r="U142" s="40" t="s">
        <v>37</v>
      </c>
      <c r="V142" s="144">
        <v>0.36499999999999999</v>
      </c>
      <c r="W142" s="144">
        <f t="shared" si="11"/>
        <v>0.36499999999999999</v>
      </c>
      <c r="X142" s="144">
        <v>1.8000000000000001E-4</v>
      </c>
      <c r="Y142" s="144">
        <f t="shared" si="12"/>
        <v>1.8000000000000001E-4</v>
      </c>
      <c r="Z142" s="144">
        <v>0</v>
      </c>
      <c r="AA142" s="145">
        <f t="shared" si="13"/>
        <v>0</v>
      </c>
      <c r="AR142" s="18" t="s">
        <v>187</v>
      </c>
      <c r="AT142" s="18" t="s">
        <v>128</v>
      </c>
      <c r="AU142" s="18" t="s">
        <v>79</v>
      </c>
      <c r="AY142" s="18" t="s">
        <v>127</v>
      </c>
      <c r="BE142" s="146">
        <f t="shared" si="14"/>
        <v>0</v>
      </c>
      <c r="BF142" s="146">
        <f t="shared" si="15"/>
        <v>0</v>
      </c>
      <c r="BG142" s="146">
        <f t="shared" si="16"/>
        <v>0</v>
      </c>
      <c r="BH142" s="146">
        <f t="shared" si="17"/>
        <v>0</v>
      </c>
      <c r="BI142" s="146">
        <f t="shared" si="18"/>
        <v>0</v>
      </c>
      <c r="BJ142" s="18" t="s">
        <v>79</v>
      </c>
      <c r="BK142" s="146">
        <f t="shared" si="19"/>
        <v>0</v>
      </c>
      <c r="BL142" s="18" t="s">
        <v>187</v>
      </c>
      <c r="BM142" s="18" t="s">
        <v>226</v>
      </c>
    </row>
    <row r="143" spans="2:65" s="1" customFormat="1" ht="25.5" customHeight="1">
      <c r="B143" s="137"/>
      <c r="C143" s="138" t="s">
        <v>227</v>
      </c>
      <c r="D143" s="138" t="s">
        <v>128</v>
      </c>
      <c r="E143" s="139" t="s">
        <v>228</v>
      </c>
      <c r="F143" s="209" t="s">
        <v>229</v>
      </c>
      <c r="G143" s="209"/>
      <c r="H143" s="209"/>
      <c r="I143" s="209"/>
      <c r="J143" s="140" t="s">
        <v>131</v>
      </c>
      <c r="K143" s="141">
        <v>2</v>
      </c>
      <c r="L143" s="210"/>
      <c r="M143" s="210"/>
      <c r="N143" s="210">
        <f t="shared" si="10"/>
        <v>0</v>
      </c>
      <c r="O143" s="210"/>
      <c r="P143" s="210"/>
      <c r="Q143" s="210"/>
      <c r="R143" s="142"/>
      <c r="T143" s="143" t="s">
        <v>5</v>
      </c>
      <c r="U143" s="40" t="s">
        <v>37</v>
      </c>
      <c r="V143" s="144">
        <v>0.36499999999999999</v>
      </c>
      <c r="W143" s="144">
        <f t="shared" si="11"/>
        <v>0.73</v>
      </c>
      <c r="X143" s="144">
        <v>1.8000000000000001E-4</v>
      </c>
      <c r="Y143" s="144">
        <f t="shared" si="12"/>
        <v>3.6000000000000002E-4</v>
      </c>
      <c r="Z143" s="144">
        <v>0</v>
      </c>
      <c r="AA143" s="145">
        <f t="shared" si="13"/>
        <v>0</v>
      </c>
      <c r="AR143" s="18" t="s">
        <v>187</v>
      </c>
      <c r="AT143" s="18" t="s">
        <v>128</v>
      </c>
      <c r="AU143" s="18" t="s">
        <v>79</v>
      </c>
      <c r="AY143" s="18" t="s">
        <v>127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8" t="s">
        <v>79</v>
      </c>
      <c r="BK143" s="146">
        <f t="shared" si="19"/>
        <v>0</v>
      </c>
      <c r="BL143" s="18" t="s">
        <v>187</v>
      </c>
      <c r="BM143" s="18" t="s">
        <v>230</v>
      </c>
    </row>
    <row r="144" spans="2:65" s="1" customFormat="1" ht="25.5" customHeight="1">
      <c r="B144" s="137"/>
      <c r="C144" s="138" t="s">
        <v>231</v>
      </c>
      <c r="D144" s="138" t="s">
        <v>128</v>
      </c>
      <c r="E144" s="139" t="s">
        <v>232</v>
      </c>
      <c r="F144" s="209" t="s">
        <v>233</v>
      </c>
      <c r="G144" s="209"/>
      <c r="H144" s="209"/>
      <c r="I144" s="209"/>
      <c r="J144" s="140" t="s">
        <v>131</v>
      </c>
      <c r="K144" s="141">
        <v>1</v>
      </c>
      <c r="L144" s="210"/>
      <c r="M144" s="210"/>
      <c r="N144" s="210">
        <f t="shared" si="10"/>
        <v>0</v>
      </c>
      <c r="O144" s="210"/>
      <c r="P144" s="210"/>
      <c r="Q144" s="210"/>
      <c r="R144" s="142"/>
      <c r="T144" s="143" t="s">
        <v>5</v>
      </c>
      <c r="U144" s="40" t="s">
        <v>37</v>
      </c>
      <c r="V144" s="144">
        <v>0.36499999999999999</v>
      </c>
      <c r="W144" s="144">
        <f t="shared" si="11"/>
        <v>0.36499999999999999</v>
      </c>
      <c r="X144" s="144">
        <v>1.8000000000000001E-4</v>
      </c>
      <c r="Y144" s="144">
        <f t="shared" si="12"/>
        <v>1.8000000000000001E-4</v>
      </c>
      <c r="Z144" s="144">
        <v>0</v>
      </c>
      <c r="AA144" s="145">
        <f t="shared" si="13"/>
        <v>0</v>
      </c>
      <c r="AR144" s="18" t="s">
        <v>187</v>
      </c>
      <c r="AT144" s="18" t="s">
        <v>128</v>
      </c>
      <c r="AU144" s="18" t="s">
        <v>79</v>
      </c>
      <c r="AY144" s="18" t="s">
        <v>127</v>
      </c>
      <c r="BE144" s="146">
        <f t="shared" si="14"/>
        <v>0</v>
      </c>
      <c r="BF144" s="146">
        <f t="shared" si="15"/>
        <v>0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8" t="s">
        <v>79</v>
      </c>
      <c r="BK144" s="146">
        <f t="shared" si="19"/>
        <v>0</v>
      </c>
      <c r="BL144" s="18" t="s">
        <v>187</v>
      </c>
      <c r="BM144" s="18" t="s">
        <v>234</v>
      </c>
    </row>
    <row r="145" spans="2:65" s="1" customFormat="1" ht="25.5" customHeight="1">
      <c r="B145" s="137"/>
      <c r="C145" s="138" t="s">
        <v>235</v>
      </c>
      <c r="D145" s="138" t="s">
        <v>128</v>
      </c>
      <c r="E145" s="139" t="s">
        <v>236</v>
      </c>
      <c r="F145" s="209" t="s">
        <v>237</v>
      </c>
      <c r="G145" s="209"/>
      <c r="H145" s="209"/>
      <c r="I145" s="209"/>
      <c r="J145" s="140" t="s">
        <v>131</v>
      </c>
      <c r="K145" s="141">
        <v>2</v>
      </c>
      <c r="L145" s="210"/>
      <c r="M145" s="210"/>
      <c r="N145" s="210">
        <f t="shared" si="10"/>
        <v>0</v>
      </c>
      <c r="O145" s="210"/>
      <c r="P145" s="210"/>
      <c r="Q145" s="210"/>
      <c r="R145" s="142"/>
      <c r="T145" s="143" t="s">
        <v>5</v>
      </c>
      <c r="U145" s="147" t="s">
        <v>37</v>
      </c>
      <c r="V145" s="148">
        <v>0.36499999999999999</v>
      </c>
      <c r="W145" s="148">
        <f t="shared" si="11"/>
        <v>0.73</v>
      </c>
      <c r="X145" s="148">
        <v>1.8000000000000001E-4</v>
      </c>
      <c r="Y145" s="148">
        <f t="shared" si="12"/>
        <v>3.6000000000000002E-4</v>
      </c>
      <c r="Z145" s="148">
        <v>0</v>
      </c>
      <c r="AA145" s="149">
        <f t="shared" si="13"/>
        <v>0</v>
      </c>
      <c r="AR145" s="18" t="s">
        <v>187</v>
      </c>
      <c r="AT145" s="18" t="s">
        <v>128</v>
      </c>
      <c r="AU145" s="18" t="s">
        <v>79</v>
      </c>
      <c r="AY145" s="18" t="s">
        <v>127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8" t="s">
        <v>79</v>
      </c>
      <c r="BK145" s="146">
        <f t="shared" si="19"/>
        <v>0</v>
      </c>
      <c r="BL145" s="18" t="s">
        <v>187</v>
      </c>
      <c r="BM145" s="18" t="s">
        <v>238</v>
      </c>
    </row>
    <row r="146" spans="2:65" s="1" customFormat="1" ht="6.95" customHeight="1"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7"/>
    </row>
  </sheetData>
  <mergeCells count="143">
    <mergeCell ref="H1:K1"/>
    <mergeCell ref="S2:AC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29:I129"/>
    <mergeCell ref="L129:M129"/>
    <mergeCell ref="N129:Q129"/>
    <mergeCell ref="F132:I132"/>
    <mergeCell ref="L132:M132"/>
    <mergeCell ref="N132:Q132"/>
    <mergeCell ref="F133:I133"/>
    <mergeCell ref="L133:M133"/>
    <mergeCell ref="N133:Q133"/>
    <mergeCell ref="N130:Q130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N113:Q113"/>
    <mergeCell ref="N114:Q114"/>
    <mergeCell ref="N115:Q115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ácia rozpočtu"/>
    <hyperlink ref="L1" location="C112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5"/>
  <sheetViews>
    <sheetView showGridLines="0" workbookViewId="0">
      <pane ySplit="1" topLeftCell="A65" activePane="bottomLeft" state="frozen"/>
      <selection pane="bottomLeft" activeCell="L121" sqref="L121:M18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92</v>
      </c>
      <c r="G1" s="13"/>
      <c r="H1" s="218" t="s">
        <v>93</v>
      </c>
      <c r="I1" s="218"/>
      <c r="J1" s="218"/>
      <c r="K1" s="218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89" t="s">
        <v>8</v>
      </c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70</v>
      </c>
    </row>
    <row r="4" spans="1:66" ht="36.950000000000003" customHeight="1">
      <c r="B4" s="22"/>
      <c r="C4" s="156" t="s">
        <v>97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191" t="str">
        <f>'Rekapitulácia stavby'!K6</f>
        <v>Zníženie energetickej náročnosti objektu výrobnej haly Vígľaš-Pstruša</v>
      </c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24"/>
      <c r="R6" s="23"/>
    </row>
    <row r="7" spans="1:66" s="1" customFormat="1" ht="32.85" customHeight="1">
      <c r="B7" s="31"/>
      <c r="C7" s="32"/>
      <c r="D7" s="27" t="s">
        <v>98</v>
      </c>
      <c r="E7" s="32"/>
      <c r="F7" s="160" t="s">
        <v>239</v>
      </c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32"/>
      <c r="R7" s="33"/>
    </row>
    <row r="8" spans="1:66" s="1" customFormat="1" ht="14.45" customHeight="1">
      <c r="B8" s="31"/>
      <c r="C8" s="32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26" t="s">
        <v>100</v>
      </c>
      <c r="G9" s="32"/>
      <c r="H9" s="32"/>
      <c r="I9" s="32"/>
      <c r="J9" s="32"/>
      <c r="K9" s="32"/>
      <c r="L9" s="32"/>
      <c r="M9" s="28" t="s">
        <v>22</v>
      </c>
      <c r="N9" s="32"/>
      <c r="O9" s="194">
        <f>'Rekapitulácia stavby'!AN8</f>
        <v>43881</v>
      </c>
      <c r="P9" s="194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58" t="str">
        <f>IF('Rekapitulácia stavby'!AN10="","",'Rekapitulácia stavby'!AN10)</f>
        <v/>
      </c>
      <c r="P11" s="15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158" t="str">
        <f>IF('Rekapitulácia stavby'!AN11="","",'Rekapitulácia stavby'!AN11)</f>
        <v/>
      </c>
      <c r="P12" s="15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58" t="str">
        <f>IF('Rekapitulácia stavby'!AN13="","",'Rekapitulácia stavby'!AN13)</f>
        <v/>
      </c>
      <c r="P14" s="15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158" t="str">
        <f>IF('Rekapitulácia stavby'!AN14="","",'Rekapitulácia stavby'!AN14)</f>
        <v/>
      </c>
      <c r="P15" s="15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28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58" t="str">
        <f>IF('Rekapitulácia stavby'!AN16="","",'Rekapitulácia stavby'!AN16)</f>
        <v/>
      </c>
      <c r="P17" s="15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IF('Rekapitulácia stavby'!E17="","",'Rekapitulácia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158" t="str">
        <f>IF('Rekapitulácia stavby'!AN17="","",'Rekapitulácia stavby'!AN17)</f>
        <v/>
      </c>
      <c r="P18" s="15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58" t="str">
        <f>IF('Rekapitulácia stavby'!AN19="","",'Rekapitulácia stavby'!AN19)</f>
        <v/>
      </c>
      <c r="P20" s="15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158" t="str">
        <f>IF('Rekapitulácia stavby'!AN20="","",'Rekapitulácia stavby'!AN20)</f>
        <v/>
      </c>
      <c r="P21" s="15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61" t="s">
        <v>5</v>
      </c>
      <c r="F24" s="161"/>
      <c r="G24" s="161"/>
      <c r="H24" s="161"/>
      <c r="I24" s="161"/>
      <c r="J24" s="161"/>
      <c r="K24" s="161"/>
      <c r="L24" s="16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101</v>
      </c>
      <c r="E27" s="32"/>
      <c r="F27" s="32"/>
      <c r="G27" s="32"/>
      <c r="H27" s="32"/>
      <c r="I27" s="32"/>
      <c r="J27" s="32"/>
      <c r="K27" s="32"/>
      <c r="L27" s="32"/>
      <c r="M27" s="162">
        <f>N88</f>
        <v>0</v>
      </c>
      <c r="N27" s="162"/>
      <c r="O27" s="162"/>
      <c r="P27" s="162"/>
      <c r="Q27" s="32"/>
      <c r="R27" s="33"/>
    </row>
    <row r="28" spans="2:18" s="1" customFormat="1" ht="14.45" customHeight="1">
      <c r="B28" s="31"/>
      <c r="C28" s="32"/>
      <c r="D28" s="30" t="s">
        <v>102</v>
      </c>
      <c r="E28" s="32"/>
      <c r="F28" s="32"/>
      <c r="G28" s="32"/>
      <c r="H28" s="32"/>
      <c r="I28" s="32"/>
      <c r="J28" s="32"/>
      <c r="K28" s="32"/>
      <c r="L28" s="32"/>
      <c r="M28" s="162">
        <f>N99</f>
        <v>0</v>
      </c>
      <c r="N28" s="162"/>
      <c r="O28" s="162"/>
      <c r="P28" s="16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195">
        <f>ROUND(M27+M28,2)</f>
        <v>0</v>
      </c>
      <c r="N30" s="193"/>
      <c r="O30" s="193"/>
      <c r="P30" s="193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4" t="s">
        <v>36</v>
      </c>
      <c r="H32" s="196">
        <f>ROUND((SUM(BE99:BE100)+SUM(BE118:BE174)), 2)</f>
        <v>0</v>
      </c>
      <c r="I32" s="193"/>
      <c r="J32" s="193"/>
      <c r="K32" s="32"/>
      <c r="L32" s="32"/>
      <c r="M32" s="196">
        <f>ROUND(ROUND((SUM(BE99:BE100)+SUM(BE118:BE174)), 2)*F32, 2)</f>
        <v>0</v>
      </c>
      <c r="N32" s="193"/>
      <c r="O32" s="193"/>
      <c r="P32" s="193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4" t="s">
        <v>36</v>
      </c>
      <c r="H33" s="196">
        <f>ROUND((SUM(BF99:BF100)+SUM(BF118:BF174)), 2)</f>
        <v>0</v>
      </c>
      <c r="I33" s="193"/>
      <c r="J33" s="193"/>
      <c r="K33" s="32"/>
      <c r="L33" s="32"/>
      <c r="M33" s="196">
        <f>ROUND(ROUND((SUM(BF99:BF100)+SUM(BF118:BF174)), 2)*F33, 2)</f>
        <v>0</v>
      </c>
      <c r="N33" s="193"/>
      <c r="O33" s="193"/>
      <c r="P33" s="19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4" t="s">
        <v>36</v>
      </c>
      <c r="H34" s="196">
        <f>ROUND((SUM(BG99:BG100)+SUM(BG118:BG174)), 2)</f>
        <v>0</v>
      </c>
      <c r="I34" s="193"/>
      <c r="J34" s="193"/>
      <c r="K34" s="32"/>
      <c r="L34" s="32"/>
      <c r="M34" s="196">
        <v>0</v>
      </c>
      <c r="N34" s="193"/>
      <c r="O34" s="193"/>
      <c r="P34" s="19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4" t="s">
        <v>36</v>
      </c>
      <c r="H35" s="196">
        <f>ROUND((SUM(BH99:BH100)+SUM(BH118:BH174)), 2)</f>
        <v>0</v>
      </c>
      <c r="I35" s="193"/>
      <c r="J35" s="193"/>
      <c r="K35" s="32"/>
      <c r="L35" s="32"/>
      <c r="M35" s="196">
        <v>0</v>
      </c>
      <c r="N35" s="193"/>
      <c r="O35" s="193"/>
      <c r="P35" s="193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196">
        <f>ROUND((SUM(BI99:BI100)+SUM(BI118:BI174)), 2)</f>
        <v>0</v>
      </c>
      <c r="I36" s="193"/>
      <c r="J36" s="193"/>
      <c r="K36" s="32"/>
      <c r="L36" s="32"/>
      <c r="M36" s="196">
        <v>0</v>
      </c>
      <c r="N36" s="193"/>
      <c r="O36" s="193"/>
      <c r="P36" s="193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197">
        <f>SUM(M30:M36)</f>
        <v>0</v>
      </c>
      <c r="M38" s="197"/>
      <c r="N38" s="197"/>
      <c r="O38" s="197"/>
      <c r="P38" s="198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6" t="s">
        <v>103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191" t="str">
        <f>F6</f>
        <v>Zníženie energetickej náročnosti objektu výrobnej haly Vígľaš-Pstruša</v>
      </c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32"/>
      <c r="R78" s="33"/>
    </row>
    <row r="79" spans="2:18" s="1" customFormat="1" ht="36.950000000000003" customHeight="1">
      <c r="B79" s="31"/>
      <c r="C79" s="65" t="s">
        <v>98</v>
      </c>
      <c r="D79" s="32"/>
      <c r="E79" s="32"/>
      <c r="F79" s="172" t="str">
        <f>F7</f>
        <v>2 - Zateplenie vonkajších stien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>Vígľaš - Pstruša</v>
      </c>
      <c r="G81" s="32"/>
      <c r="H81" s="32"/>
      <c r="I81" s="32"/>
      <c r="J81" s="32"/>
      <c r="K81" s="28" t="s">
        <v>22</v>
      </c>
      <c r="L81" s="32"/>
      <c r="M81" s="194">
        <f>IF(O9="","",O9)</f>
        <v>43881</v>
      </c>
      <c r="N81" s="194"/>
      <c r="O81" s="194"/>
      <c r="P81" s="194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28</v>
      </c>
      <c r="L83" s="32"/>
      <c r="M83" s="158" t="str">
        <f>E18</f>
        <v xml:space="preserve"> </v>
      </c>
      <c r="N83" s="158"/>
      <c r="O83" s="158"/>
      <c r="P83" s="158"/>
      <c r="Q83" s="15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58" t="str">
        <f>E21</f>
        <v xml:space="preserve"> </v>
      </c>
      <c r="N84" s="158"/>
      <c r="O84" s="158"/>
      <c r="P84" s="158"/>
      <c r="Q84" s="15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9" t="s">
        <v>104</v>
      </c>
      <c r="D86" s="200"/>
      <c r="E86" s="200"/>
      <c r="F86" s="200"/>
      <c r="G86" s="200"/>
      <c r="H86" s="100"/>
      <c r="I86" s="100"/>
      <c r="J86" s="100"/>
      <c r="K86" s="100"/>
      <c r="L86" s="100"/>
      <c r="M86" s="100"/>
      <c r="N86" s="199" t="s">
        <v>105</v>
      </c>
      <c r="O86" s="200"/>
      <c r="P86" s="200"/>
      <c r="Q86" s="200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7">
        <f>N118</f>
        <v>0</v>
      </c>
      <c r="O88" s="201"/>
      <c r="P88" s="201"/>
      <c r="Q88" s="201"/>
      <c r="R88" s="33"/>
      <c r="AU88" s="18" t="s">
        <v>107</v>
      </c>
    </row>
    <row r="89" spans="2:47" s="6" customFormat="1" ht="24.95" customHeight="1">
      <c r="B89" s="109"/>
      <c r="C89" s="110"/>
      <c r="D89" s="111" t="s">
        <v>108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2">
        <f>N119</f>
        <v>0</v>
      </c>
      <c r="O89" s="203"/>
      <c r="P89" s="203"/>
      <c r="Q89" s="203"/>
      <c r="R89" s="112"/>
    </row>
    <row r="90" spans="2:47" s="7" customFormat="1" ht="19.899999999999999" customHeight="1">
      <c r="B90" s="113"/>
      <c r="C90" s="114"/>
      <c r="D90" s="115" t="s">
        <v>240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04">
        <f>N120</f>
        <v>0</v>
      </c>
      <c r="O90" s="205"/>
      <c r="P90" s="205"/>
      <c r="Q90" s="205"/>
      <c r="R90" s="116"/>
    </row>
    <row r="91" spans="2:47" s="7" customFormat="1" ht="19.899999999999999" customHeight="1">
      <c r="B91" s="113"/>
      <c r="C91" s="114"/>
      <c r="D91" s="115" t="s">
        <v>241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04">
        <f>N126</f>
        <v>0</v>
      </c>
      <c r="O91" s="205"/>
      <c r="P91" s="205"/>
      <c r="Q91" s="205"/>
      <c r="R91" s="116"/>
    </row>
    <row r="92" spans="2:47" s="7" customFormat="1" ht="19.899999999999999" customHeight="1">
      <c r="B92" s="113"/>
      <c r="C92" s="114"/>
      <c r="D92" s="115" t="s">
        <v>242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04">
        <f>N130</f>
        <v>0</v>
      </c>
      <c r="O92" s="205"/>
      <c r="P92" s="205"/>
      <c r="Q92" s="205"/>
      <c r="R92" s="116"/>
    </row>
    <row r="93" spans="2:47" s="7" customFormat="1" ht="19.899999999999999" customHeight="1">
      <c r="B93" s="113"/>
      <c r="C93" s="114"/>
      <c r="D93" s="115" t="s">
        <v>109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04">
        <f>N141</f>
        <v>0</v>
      </c>
      <c r="O93" s="205"/>
      <c r="P93" s="205"/>
      <c r="Q93" s="205"/>
      <c r="R93" s="116"/>
    </row>
    <row r="94" spans="2:47" s="7" customFormat="1" ht="19.899999999999999" customHeight="1">
      <c r="B94" s="113"/>
      <c r="C94" s="114"/>
      <c r="D94" s="115" t="s">
        <v>243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04">
        <f>N158</f>
        <v>0</v>
      </c>
      <c r="O94" s="205"/>
      <c r="P94" s="205"/>
      <c r="Q94" s="205"/>
      <c r="R94" s="116"/>
    </row>
    <row r="95" spans="2:47" s="6" customFormat="1" ht="24.95" customHeight="1">
      <c r="B95" s="109"/>
      <c r="C95" s="110"/>
      <c r="D95" s="111" t="s">
        <v>110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02">
        <f>N160</f>
        <v>0</v>
      </c>
      <c r="O95" s="203"/>
      <c r="P95" s="203"/>
      <c r="Q95" s="203"/>
      <c r="R95" s="112"/>
    </row>
    <row r="96" spans="2:47" s="7" customFormat="1" ht="19.899999999999999" customHeight="1">
      <c r="B96" s="113"/>
      <c r="C96" s="114"/>
      <c r="D96" s="115" t="s">
        <v>244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04">
        <f>N161</f>
        <v>0</v>
      </c>
      <c r="O96" s="205"/>
      <c r="P96" s="205"/>
      <c r="Q96" s="205"/>
      <c r="R96" s="116"/>
    </row>
    <row r="97" spans="2:21" s="7" customFormat="1" ht="19.899999999999999" customHeight="1">
      <c r="B97" s="113"/>
      <c r="C97" s="114"/>
      <c r="D97" s="115" t="s">
        <v>245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04">
        <f>N173</f>
        <v>0</v>
      </c>
      <c r="O97" s="205"/>
      <c r="P97" s="205"/>
      <c r="Q97" s="205"/>
      <c r="R97" s="116"/>
    </row>
    <row r="98" spans="2:21" s="1" customFormat="1" ht="21.75" customHeight="1"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3"/>
    </row>
    <row r="99" spans="2:21" s="1" customFormat="1" ht="29.25" customHeight="1">
      <c r="B99" s="31"/>
      <c r="C99" s="108" t="s">
        <v>112</v>
      </c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01">
        <v>0</v>
      </c>
      <c r="O99" s="206"/>
      <c r="P99" s="206"/>
      <c r="Q99" s="206"/>
      <c r="R99" s="33"/>
      <c r="T99" s="117"/>
      <c r="U99" s="118" t="s">
        <v>34</v>
      </c>
    </row>
    <row r="100" spans="2:21" s="1" customFormat="1" ht="18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21" s="1" customFormat="1" ht="29.25" customHeight="1">
      <c r="B101" s="31"/>
      <c r="C101" s="99" t="s">
        <v>91</v>
      </c>
      <c r="D101" s="100"/>
      <c r="E101" s="100"/>
      <c r="F101" s="100"/>
      <c r="G101" s="100"/>
      <c r="H101" s="100"/>
      <c r="I101" s="100"/>
      <c r="J101" s="100"/>
      <c r="K101" s="100"/>
      <c r="L101" s="188">
        <f>ROUND(SUM(N88+N99),2)</f>
        <v>0</v>
      </c>
      <c r="M101" s="188"/>
      <c r="N101" s="188"/>
      <c r="O101" s="188"/>
      <c r="P101" s="188"/>
      <c r="Q101" s="188"/>
      <c r="R101" s="33"/>
    </row>
    <row r="102" spans="2:21" s="1" customFormat="1" ht="6.95" customHeight="1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</row>
    <row r="106" spans="2:21" s="1" customFormat="1" ht="6.95" customHeight="1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21" s="1" customFormat="1" ht="36.950000000000003" customHeight="1">
      <c r="B107" s="31"/>
      <c r="C107" s="156" t="s">
        <v>113</v>
      </c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33"/>
    </row>
    <row r="108" spans="2:21" s="1" customFormat="1" ht="6.9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1" s="1" customFormat="1" ht="30" customHeight="1">
      <c r="B109" s="31"/>
      <c r="C109" s="28" t="s">
        <v>16</v>
      </c>
      <c r="D109" s="32"/>
      <c r="E109" s="32"/>
      <c r="F109" s="191" t="str">
        <f>F6</f>
        <v>Zníženie energetickej náročnosti objektu výrobnej haly Vígľaš-Pstruša</v>
      </c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32"/>
      <c r="R109" s="33"/>
    </row>
    <row r="110" spans="2:21" s="1" customFormat="1" ht="36.950000000000003" customHeight="1">
      <c r="B110" s="31"/>
      <c r="C110" s="65" t="s">
        <v>98</v>
      </c>
      <c r="D110" s="32"/>
      <c r="E110" s="32"/>
      <c r="F110" s="172" t="str">
        <f>F7</f>
        <v>2 - Zateplenie vonkajších stien</v>
      </c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32"/>
      <c r="R110" s="33"/>
    </row>
    <row r="111" spans="2:21" s="1" customFormat="1" ht="6.9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1" s="1" customFormat="1" ht="18" customHeight="1">
      <c r="B112" s="31"/>
      <c r="C112" s="28" t="s">
        <v>20</v>
      </c>
      <c r="D112" s="32"/>
      <c r="E112" s="32"/>
      <c r="F112" s="26" t="str">
        <f>F9</f>
        <v>Vígľaš - Pstruša</v>
      </c>
      <c r="G112" s="32"/>
      <c r="H112" s="32"/>
      <c r="I112" s="32"/>
      <c r="J112" s="32"/>
      <c r="K112" s="28" t="s">
        <v>22</v>
      </c>
      <c r="L112" s="32"/>
      <c r="M112" s="194">
        <f>IF(O9="","",O9)</f>
        <v>43881</v>
      </c>
      <c r="N112" s="194"/>
      <c r="O112" s="194"/>
      <c r="P112" s="194"/>
      <c r="Q112" s="32"/>
      <c r="R112" s="33"/>
    </row>
    <row r="113" spans="2:65" s="1" customFormat="1" ht="6.9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>
      <c r="B114" s="31"/>
      <c r="C114" s="28" t="s">
        <v>23</v>
      </c>
      <c r="D114" s="32"/>
      <c r="E114" s="32"/>
      <c r="F114" s="26" t="str">
        <f>E12</f>
        <v xml:space="preserve"> </v>
      </c>
      <c r="G114" s="32"/>
      <c r="H114" s="32"/>
      <c r="I114" s="32"/>
      <c r="J114" s="32"/>
      <c r="K114" s="28" t="s">
        <v>28</v>
      </c>
      <c r="L114" s="32"/>
      <c r="M114" s="158" t="str">
        <f>E18</f>
        <v xml:space="preserve"> </v>
      </c>
      <c r="N114" s="158"/>
      <c r="O114" s="158"/>
      <c r="P114" s="158"/>
      <c r="Q114" s="158"/>
      <c r="R114" s="33"/>
    </row>
    <row r="115" spans="2:65" s="1" customFormat="1" ht="14.45" customHeight="1">
      <c r="B115" s="31"/>
      <c r="C115" s="28" t="s">
        <v>26</v>
      </c>
      <c r="D115" s="32"/>
      <c r="E115" s="32"/>
      <c r="F115" s="26" t="str">
        <f>IF(E15="","",E15)</f>
        <v xml:space="preserve"> </v>
      </c>
      <c r="G115" s="32"/>
      <c r="H115" s="32"/>
      <c r="I115" s="32"/>
      <c r="J115" s="32"/>
      <c r="K115" s="28" t="s">
        <v>29</v>
      </c>
      <c r="L115" s="32"/>
      <c r="M115" s="158" t="str">
        <f>E21</f>
        <v xml:space="preserve"> </v>
      </c>
      <c r="N115" s="158"/>
      <c r="O115" s="158"/>
      <c r="P115" s="158"/>
      <c r="Q115" s="158"/>
      <c r="R115" s="33"/>
    </row>
    <row r="116" spans="2:65" s="1" customFormat="1" ht="10.35" customHeight="1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>
      <c r="B117" s="119"/>
      <c r="C117" s="120" t="s">
        <v>114</v>
      </c>
      <c r="D117" s="121" t="s">
        <v>115</v>
      </c>
      <c r="E117" s="121" t="s">
        <v>52</v>
      </c>
      <c r="F117" s="207" t="s">
        <v>116</v>
      </c>
      <c r="G117" s="207"/>
      <c r="H117" s="207"/>
      <c r="I117" s="207"/>
      <c r="J117" s="121" t="s">
        <v>117</v>
      </c>
      <c r="K117" s="121" t="s">
        <v>118</v>
      </c>
      <c r="L117" s="207" t="s">
        <v>119</v>
      </c>
      <c r="M117" s="207"/>
      <c r="N117" s="207" t="s">
        <v>105</v>
      </c>
      <c r="O117" s="207"/>
      <c r="P117" s="207"/>
      <c r="Q117" s="208"/>
      <c r="R117" s="122"/>
      <c r="T117" s="72" t="s">
        <v>120</v>
      </c>
      <c r="U117" s="73" t="s">
        <v>34</v>
      </c>
      <c r="V117" s="73" t="s">
        <v>121</v>
      </c>
      <c r="W117" s="73" t="s">
        <v>122</v>
      </c>
      <c r="X117" s="73" t="s">
        <v>123</v>
      </c>
      <c r="Y117" s="73" t="s">
        <v>124</v>
      </c>
      <c r="Z117" s="73" t="s">
        <v>125</v>
      </c>
      <c r="AA117" s="74" t="s">
        <v>126</v>
      </c>
    </row>
    <row r="118" spans="2:65" s="1" customFormat="1" ht="29.25" customHeight="1">
      <c r="B118" s="31"/>
      <c r="C118" s="76" t="s">
        <v>101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11">
        <f>BK118</f>
        <v>0</v>
      </c>
      <c r="O118" s="212"/>
      <c r="P118" s="212"/>
      <c r="Q118" s="212"/>
      <c r="R118" s="33"/>
      <c r="T118" s="75"/>
      <c r="U118" s="47"/>
      <c r="V118" s="47"/>
      <c r="W118" s="123">
        <f>W119+W160</f>
        <v>4958.7526164500005</v>
      </c>
      <c r="X118" s="47"/>
      <c r="Y118" s="123">
        <f>Y119+Y160</f>
        <v>297.38957985000002</v>
      </c>
      <c r="Z118" s="47"/>
      <c r="AA118" s="124">
        <f>AA119+AA160</f>
        <v>0.59243358000000002</v>
      </c>
      <c r="AT118" s="18" t="s">
        <v>69</v>
      </c>
      <c r="AU118" s="18" t="s">
        <v>107</v>
      </c>
      <c r="BK118" s="125">
        <f>BK119+BK160</f>
        <v>0</v>
      </c>
    </row>
    <row r="119" spans="2:65" s="9" customFormat="1" ht="37.35" customHeight="1">
      <c r="B119" s="126"/>
      <c r="C119" s="127"/>
      <c r="D119" s="128" t="s">
        <v>108</v>
      </c>
      <c r="E119" s="128"/>
      <c r="F119" s="128"/>
      <c r="G119" s="128"/>
      <c r="H119" s="128"/>
      <c r="I119" s="128"/>
      <c r="J119" s="128"/>
      <c r="K119" s="128"/>
      <c r="L119" s="128"/>
      <c r="M119" s="128"/>
      <c r="N119" s="213">
        <f>BK119</f>
        <v>0</v>
      </c>
      <c r="O119" s="202"/>
      <c r="P119" s="202"/>
      <c r="Q119" s="202"/>
      <c r="R119" s="129"/>
      <c r="T119" s="130"/>
      <c r="U119" s="127"/>
      <c r="V119" s="127"/>
      <c r="W119" s="131">
        <f>W120+W126+W130+W141+W158</f>
        <v>4721.5153682500004</v>
      </c>
      <c r="X119" s="127"/>
      <c r="Y119" s="131">
        <f>Y120+Y126+Y130+Y141+Y158</f>
        <v>297.02881285000001</v>
      </c>
      <c r="Z119" s="127"/>
      <c r="AA119" s="132">
        <f>AA120+AA126+AA130+AA141+AA158</f>
        <v>0</v>
      </c>
      <c r="AR119" s="133" t="s">
        <v>76</v>
      </c>
      <c r="AT119" s="134" t="s">
        <v>69</v>
      </c>
      <c r="AU119" s="134" t="s">
        <v>70</v>
      </c>
      <c r="AY119" s="133" t="s">
        <v>127</v>
      </c>
      <c r="BK119" s="135">
        <f>BK120+BK126+BK130+BK141+BK158</f>
        <v>0</v>
      </c>
    </row>
    <row r="120" spans="2:65" s="9" customFormat="1" ht="19.899999999999999" customHeight="1">
      <c r="B120" s="126"/>
      <c r="C120" s="127"/>
      <c r="D120" s="136" t="s">
        <v>240</v>
      </c>
      <c r="E120" s="136"/>
      <c r="F120" s="136"/>
      <c r="G120" s="136"/>
      <c r="H120" s="136"/>
      <c r="I120" s="136"/>
      <c r="J120" s="136"/>
      <c r="K120" s="136"/>
      <c r="L120" s="136"/>
      <c r="M120" s="136"/>
      <c r="N120" s="214">
        <f>BK120</f>
        <v>0</v>
      </c>
      <c r="O120" s="215"/>
      <c r="P120" s="215"/>
      <c r="Q120" s="215"/>
      <c r="R120" s="129"/>
      <c r="T120" s="130"/>
      <c r="U120" s="127"/>
      <c r="V120" s="127"/>
      <c r="W120" s="131">
        <f>SUM(W121:W125)</f>
        <v>63.334619250000003</v>
      </c>
      <c r="X120" s="127"/>
      <c r="Y120" s="131">
        <f>SUM(Y121:Y125)</f>
        <v>0</v>
      </c>
      <c r="Z120" s="127"/>
      <c r="AA120" s="132">
        <f>SUM(AA121:AA125)</f>
        <v>0</v>
      </c>
      <c r="AR120" s="133" t="s">
        <v>76</v>
      </c>
      <c r="AT120" s="134" t="s">
        <v>69</v>
      </c>
      <c r="AU120" s="134" t="s">
        <v>76</v>
      </c>
      <c r="AY120" s="133" t="s">
        <v>127</v>
      </c>
      <c r="BK120" s="135">
        <f>SUM(BK121:BK125)</f>
        <v>0</v>
      </c>
    </row>
    <row r="121" spans="2:65" s="1" customFormat="1" ht="25.5" customHeight="1">
      <c r="B121" s="137"/>
      <c r="C121" s="138" t="s">
        <v>76</v>
      </c>
      <c r="D121" s="138" t="s">
        <v>128</v>
      </c>
      <c r="E121" s="139" t="s">
        <v>246</v>
      </c>
      <c r="F121" s="209" t="s">
        <v>247</v>
      </c>
      <c r="G121" s="209"/>
      <c r="H121" s="209"/>
      <c r="I121" s="209"/>
      <c r="J121" s="140" t="s">
        <v>248</v>
      </c>
      <c r="K121" s="141">
        <v>19.245000000000001</v>
      </c>
      <c r="L121" s="210"/>
      <c r="M121" s="210"/>
      <c r="N121" s="210">
        <f>ROUND(L121*K121,2)</f>
        <v>0</v>
      </c>
      <c r="O121" s="210"/>
      <c r="P121" s="210"/>
      <c r="Q121" s="210"/>
      <c r="R121" s="142"/>
      <c r="T121" s="143" t="s">
        <v>5</v>
      </c>
      <c r="U121" s="40" t="s">
        <v>37</v>
      </c>
      <c r="V121" s="144">
        <v>3.1739999999999999</v>
      </c>
      <c r="W121" s="144">
        <f>V121*K121</f>
        <v>61.083629999999999</v>
      </c>
      <c r="X121" s="144">
        <v>0</v>
      </c>
      <c r="Y121" s="144">
        <f>X121*K121</f>
        <v>0</v>
      </c>
      <c r="Z121" s="144">
        <v>0</v>
      </c>
      <c r="AA121" s="145">
        <f>Z121*K121</f>
        <v>0</v>
      </c>
      <c r="AR121" s="18" t="s">
        <v>85</v>
      </c>
      <c r="AT121" s="18" t="s">
        <v>128</v>
      </c>
      <c r="AU121" s="18" t="s">
        <v>79</v>
      </c>
      <c r="AY121" s="18" t="s">
        <v>127</v>
      </c>
      <c r="BE121" s="146">
        <f>IF(U121="základná",N121,0)</f>
        <v>0</v>
      </c>
      <c r="BF121" s="146">
        <f>IF(U121="znížená",N121,0)</f>
        <v>0</v>
      </c>
      <c r="BG121" s="146">
        <f>IF(U121="zákl. prenesená",N121,0)</f>
        <v>0</v>
      </c>
      <c r="BH121" s="146">
        <f>IF(U121="zníž. prenesená",N121,0)</f>
        <v>0</v>
      </c>
      <c r="BI121" s="146">
        <f>IF(U121="nulová",N121,0)</f>
        <v>0</v>
      </c>
      <c r="BJ121" s="18" t="s">
        <v>79</v>
      </c>
      <c r="BK121" s="146">
        <f>ROUND(L121*K121,2)</f>
        <v>0</v>
      </c>
      <c r="BL121" s="18" t="s">
        <v>85</v>
      </c>
      <c r="BM121" s="18" t="s">
        <v>249</v>
      </c>
    </row>
    <row r="122" spans="2:65" s="1" customFormat="1" ht="38.25" customHeight="1">
      <c r="B122" s="137"/>
      <c r="C122" s="138" t="s">
        <v>79</v>
      </c>
      <c r="D122" s="138" t="s">
        <v>128</v>
      </c>
      <c r="E122" s="139" t="s">
        <v>250</v>
      </c>
      <c r="F122" s="209" t="s">
        <v>251</v>
      </c>
      <c r="G122" s="209"/>
      <c r="H122" s="209"/>
      <c r="I122" s="209"/>
      <c r="J122" s="140" t="s">
        <v>248</v>
      </c>
      <c r="K122" s="141">
        <v>19.245000000000001</v>
      </c>
      <c r="L122" s="210"/>
      <c r="M122" s="210"/>
      <c r="N122" s="210">
        <f>ROUND(L122*K122,2)</f>
        <v>0</v>
      </c>
      <c r="O122" s="210"/>
      <c r="P122" s="210"/>
      <c r="Q122" s="210"/>
      <c r="R122" s="142"/>
      <c r="T122" s="143" t="s">
        <v>5</v>
      </c>
      <c r="U122" s="40" t="s">
        <v>37</v>
      </c>
      <c r="V122" s="144">
        <v>7.0999999999999994E-2</v>
      </c>
      <c r="W122" s="144">
        <f>V122*K122</f>
        <v>1.366395</v>
      </c>
      <c r="X122" s="144">
        <v>0</v>
      </c>
      <c r="Y122" s="144">
        <f>X122*K122</f>
        <v>0</v>
      </c>
      <c r="Z122" s="144">
        <v>0</v>
      </c>
      <c r="AA122" s="145">
        <f>Z122*K122</f>
        <v>0</v>
      </c>
      <c r="AR122" s="18" t="s">
        <v>85</v>
      </c>
      <c r="AT122" s="18" t="s">
        <v>128</v>
      </c>
      <c r="AU122" s="18" t="s">
        <v>79</v>
      </c>
      <c r="AY122" s="18" t="s">
        <v>127</v>
      </c>
      <c r="BE122" s="146">
        <f>IF(U122="základná",N122,0)</f>
        <v>0</v>
      </c>
      <c r="BF122" s="146">
        <f>IF(U122="znížená",N122,0)</f>
        <v>0</v>
      </c>
      <c r="BG122" s="146">
        <f>IF(U122="zákl. prenesená",N122,0)</f>
        <v>0</v>
      </c>
      <c r="BH122" s="146">
        <f>IF(U122="zníž. prenesená",N122,0)</f>
        <v>0</v>
      </c>
      <c r="BI122" s="146">
        <f>IF(U122="nulová",N122,0)</f>
        <v>0</v>
      </c>
      <c r="BJ122" s="18" t="s">
        <v>79</v>
      </c>
      <c r="BK122" s="146">
        <f>ROUND(L122*K122,2)</f>
        <v>0</v>
      </c>
      <c r="BL122" s="18" t="s">
        <v>85</v>
      </c>
      <c r="BM122" s="18" t="s">
        <v>252</v>
      </c>
    </row>
    <row r="123" spans="2:65" s="1" customFormat="1" ht="51" customHeight="1">
      <c r="B123" s="137"/>
      <c r="C123" s="138" t="s">
        <v>82</v>
      </c>
      <c r="D123" s="138" t="s">
        <v>128</v>
      </c>
      <c r="E123" s="139" t="s">
        <v>253</v>
      </c>
      <c r="F123" s="209" t="s">
        <v>254</v>
      </c>
      <c r="G123" s="209"/>
      <c r="H123" s="209"/>
      <c r="I123" s="209"/>
      <c r="J123" s="140" t="s">
        <v>248</v>
      </c>
      <c r="K123" s="141">
        <v>96.525000000000006</v>
      </c>
      <c r="L123" s="210"/>
      <c r="M123" s="210"/>
      <c r="N123" s="210">
        <f>ROUND(L123*K123,2)</f>
        <v>0</v>
      </c>
      <c r="O123" s="210"/>
      <c r="P123" s="210"/>
      <c r="Q123" s="210"/>
      <c r="R123" s="142"/>
      <c r="T123" s="143" t="s">
        <v>5</v>
      </c>
      <c r="U123" s="40" t="s">
        <v>37</v>
      </c>
      <c r="V123" s="144">
        <v>7.3699999999999998E-3</v>
      </c>
      <c r="W123" s="144">
        <f>V123*K123</f>
        <v>0.71138924999999997</v>
      </c>
      <c r="X123" s="144">
        <v>0</v>
      </c>
      <c r="Y123" s="144">
        <f>X123*K123</f>
        <v>0</v>
      </c>
      <c r="Z123" s="144">
        <v>0</v>
      </c>
      <c r="AA123" s="145">
        <f>Z123*K123</f>
        <v>0</v>
      </c>
      <c r="AR123" s="18" t="s">
        <v>85</v>
      </c>
      <c r="AT123" s="18" t="s">
        <v>128</v>
      </c>
      <c r="AU123" s="18" t="s">
        <v>79</v>
      </c>
      <c r="AY123" s="18" t="s">
        <v>127</v>
      </c>
      <c r="BE123" s="146">
        <f>IF(U123="základná",N123,0)</f>
        <v>0</v>
      </c>
      <c r="BF123" s="146">
        <f>IF(U123="znížená",N123,0)</f>
        <v>0</v>
      </c>
      <c r="BG123" s="146">
        <f>IF(U123="zákl. prenesená",N123,0)</f>
        <v>0</v>
      </c>
      <c r="BH123" s="146">
        <f>IF(U123="zníž. prenesená",N123,0)</f>
        <v>0</v>
      </c>
      <c r="BI123" s="146">
        <f>IF(U123="nulová",N123,0)</f>
        <v>0</v>
      </c>
      <c r="BJ123" s="18" t="s">
        <v>79</v>
      </c>
      <c r="BK123" s="146">
        <f>ROUND(L123*K123,2)</f>
        <v>0</v>
      </c>
      <c r="BL123" s="18" t="s">
        <v>85</v>
      </c>
      <c r="BM123" s="18" t="s">
        <v>255</v>
      </c>
    </row>
    <row r="124" spans="2:65" s="1" customFormat="1" ht="16.5" customHeight="1">
      <c r="B124" s="137"/>
      <c r="C124" s="138" t="s">
        <v>85</v>
      </c>
      <c r="D124" s="138" t="s">
        <v>128</v>
      </c>
      <c r="E124" s="139" t="s">
        <v>256</v>
      </c>
      <c r="F124" s="209" t="s">
        <v>257</v>
      </c>
      <c r="G124" s="209"/>
      <c r="H124" s="209"/>
      <c r="I124" s="209"/>
      <c r="J124" s="140" t="s">
        <v>248</v>
      </c>
      <c r="K124" s="141">
        <v>19.245000000000001</v>
      </c>
      <c r="L124" s="210"/>
      <c r="M124" s="210"/>
      <c r="N124" s="210">
        <f>ROUND(L124*K124,2)</f>
        <v>0</v>
      </c>
      <c r="O124" s="210"/>
      <c r="P124" s="210"/>
      <c r="Q124" s="210"/>
      <c r="R124" s="142"/>
      <c r="T124" s="143" t="s">
        <v>5</v>
      </c>
      <c r="U124" s="40" t="s">
        <v>37</v>
      </c>
      <c r="V124" s="144">
        <v>8.9999999999999993E-3</v>
      </c>
      <c r="W124" s="144">
        <f>V124*K124</f>
        <v>0.173205</v>
      </c>
      <c r="X124" s="144">
        <v>0</v>
      </c>
      <c r="Y124" s="144">
        <f>X124*K124</f>
        <v>0</v>
      </c>
      <c r="Z124" s="144">
        <v>0</v>
      </c>
      <c r="AA124" s="145">
        <f>Z124*K124</f>
        <v>0</v>
      </c>
      <c r="AR124" s="18" t="s">
        <v>85</v>
      </c>
      <c r="AT124" s="18" t="s">
        <v>128</v>
      </c>
      <c r="AU124" s="18" t="s">
        <v>79</v>
      </c>
      <c r="AY124" s="18" t="s">
        <v>127</v>
      </c>
      <c r="BE124" s="146">
        <f>IF(U124="základná",N124,0)</f>
        <v>0</v>
      </c>
      <c r="BF124" s="146">
        <f>IF(U124="znížená",N124,0)</f>
        <v>0</v>
      </c>
      <c r="BG124" s="146">
        <f>IF(U124="zákl. prenesená",N124,0)</f>
        <v>0</v>
      </c>
      <c r="BH124" s="146">
        <f>IF(U124="zníž. prenesená",N124,0)</f>
        <v>0</v>
      </c>
      <c r="BI124" s="146">
        <f>IF(U124="nulová",N124,0)</f>
        <v>0</v>
      </c>
      <c r="BJ124" s="18" t="s">
        <v>79</v>
      </c>
      <c r="BK124" s="146">
        <f>ROUND(L124*K124,2)</f>
        <v>0</v>
      </c>
      <c r="BL124" s="18" t="s">
        <v>85</v>
      </c>
      <c r="BM124" s="18" t="s">
        <v>258</v>
      </c>
    </row>
    <row r="125" spans="2:65" s="1" customFormat="1" ht="25.5" customHeight="1">
      <c r="B125" s="137"/>
      <c r="C125" s="138" t="s">
        <v>143</v>
      </c>
      <c r="D125" s="138" t="s">
        <v>128</v>
      </c>
      <c r="E125" s="139" t="s">
        <v>259</v>
      </c>
      <c r="F125" s="209" t="s">
        <v>260</v>
      </c>
      <c r="G125" s="209"/>
      <c r="H125" s="209"/>
      <c r="I125" s="209"/>
      <c r="J125" s="140" t="s">
        <v>166</v>
      </c>
      <c r="K125" s="141">
        <v>30.792000000000002</v>
      </c>
      <c r="L125" s="210"/>
      <c r="M125" s="210"/>
      <c r="N125" s="210">
        <f>ROUND(L125*K125,2)</f>
        <v>0</v>
      </c>
      <c r="O125" s="210"/>
      <c r="P125" s="210"/>
      <c r="Q125" s="210"/>
      <c r="R125" s="142"/>
      <c r="T125" s="143" t="s">
        <v>5</v>
      </c>
      <c r="U125" s="40" t="s">
        <v>37</v>
      </c>
      <c r="V125" s="144">
        <v>0</v>
      </c>
      <c r="W125" s="144">
        <f>V125*K125</f>
        <v>0</v>
      </c>
      <c r="X125" s="144">
        <v>0</v>
      </c>
      <c r="Y125" s="144">
        <f>X125*K125</f>
        <v>0</v>
      </c>
      <c r="Z125" s="144">
        <v>0</v>
      </c>
      <c r="AA125" s="145">
        <f>Z125*K125</f>
        <v>0</v>
      </c>
      <c r="AR125" s="18" t="s">
        <v>85</v>
      </c>
      <c r="AT125" s="18" t="s">
        <v>128</v>
      </c>
      <c r="AU125" s="18" t="s">
        <v>79</v>
      </c>
      <c r="AY125" s="18" t="s">
        <v>127</v>
      </c>
      <c r="BE125" s="146">
        <f>IF(U125="základná",N125,0)</f>
        <v>0</v>
      </c>
      <c r="BF125" s="146">
        <f>IF(U125="znížená",N125,0)</f>
        <v>0</v>
      </c>
      <c r="BG125" s="146">
        <f>IF(U125="zákl. prenesená",N125,0)</f>
        <v>0</v>
      </c>
      <c r="BH125" s="146">
        <f>IF(U125="zníž. prenesená",N125,0)</f>
        <v>0</v>
      </c>
      <c r="BI125" s="146">
        <f>IF(U125="nulová",N125,0)</f>
        <v>0</v>
      </c>
      <c r="BJ125" s="18" t="s">
        <v>79</v>
      </c>
      <c r="BK125" s="146">
        <f>ROUND(L125*K125,2)</f>
        <v>0</v>
      </c>
      <c r="BL125" s="18" t="s">
        <v>85</v>
      </c>
      <c r="BM125" s="18" t="s">
        <v>261</v>
      </c>
    </row>
    <row r="126" spans="2:65" s="9" customFormat="1" ht="29.85" customHeight="1">
      <c r="B126" s="126"/>
      <c r="C126" s="127"/>
      <c r="D126" s="136" t="s">
        <v>241</v>
      </c>
      <c r="E126" s="136"/>
      <c r="F126" s="136"/>
      <c r="G126" s="136"/>
      <c r="H126" s="136"/>
      <c r="I126" s="136"/>
      <c r="J126" s="136"/>
      <c r="K126" s="136"/>
      <c r="L126" s="136"/>
      <c r="M126" s="136"/>
      <c r="N126" s="221">
        <f>BK126</f>
        <v>0</v>
      </c>
      <c r="O126" s="222"/>
      <c r="P126" s="222"/>
      <c r="Q126" s="222"/>
      <c r="R126" s="129"/>
      <c r="T126" s="130"/>
      <c r="U126" s="127"/>
      <c r="V126" s="127"/>
      <c r="W126" s="131">
        <f>SUM(W127:W129)</f>
        <v>61.612483319999996</v>
      </c>
      <c r="X126" s="127"/>
      <c r="Y126" s="131">
        <f>SUM(Y127:Y129)</f>
        <v>32.804021720000001</v>
      </c>
      <c r="Z126" s="127"/>
      <c r="AA126" s="132">
        <f>SUM(AA127:AA129)</f>
        <v>0</v>
      </c>
      <c r="AR126" s="133" t="s">
        <v>76</v>
      </c>
      <c r="AT126" s="134" t="s">
        <v>69</v>
      </c>
      <c r="AU126" s="134" t="s">
        <v>76</v>
      </c>
      <c r="AY126" s="133" t="s">
        <v>127</v>
      </c>
      <c r="BK126" s="135">
        <f>SUM(BK127:BK129)</f>
        <v>0</v>
      </c>
    </row>
    <row r="127" spans="2:65" s="1" customFormat="1" ht="25.5" customHeight="1">
      <c r="B127" s="137"/>
      <c r="C127" s="138" t="s">
        <v>147</v>
      </c>
      <c r="D127" s="138" t="s">
        <v>128</v>
      </c>
      <c r="E127" s="139" t="s">
        <v>262</v>
      </c>
      <c r="F127" s="209" t="s">
        <v>263</v>
      </c>
      <c r="G127" s="209"/>
      <c r="H127" s="209"/>
      <c r="I127" s="209"/>
      <c r="J127" s="140" t="s">
        <v>141</v>
      </c>
      <c r="K127" s="141">
        <v>53.457999999999998</v>
      </c>
      <c r="L127" s="210"/>
      <c r="M127" s="210"/>
      <c r="N127" s="210">
        <f>ROUND(L127*K127,2)</f>
        <v>0</v>
      </c>
      <c r="O127" s="210"/>
      <c r="P127" s="210"/>
      <c r="Q127" s="210"/>
      <c r="R127" s="142"/>
      <c r="T127" s="143" t="s">
        <v>5</v>
      </c>
      <c r="U127" s="40" t="s">
        <v>37</v>
      </c>
      <c r="V127" s="144">
        <v>5.3120000000000001E-2</v>
      </c>
      <c r="W127" s="144">
        <f>V127*K127</f>
        <v>2.8396889600000002</v>
      </c>
      <c r="X127" s="144">
        <v>0.37034</v>
      </c>
      <c r="Y127" s="144">
        <f>X127*K127</f>
        <v>19.797635719999999</v>
      </c>
      <c r="Z127" s="144">
        <v>0</v>
      </c>
      <c r="AA127" s="145">
        <f>Z127*K127</f>
        <v>0</v>
      </c>
      <c r="AR127" s="18" t="s">
        <v>85</v>
      </c>
      <c r="AT127" s="18" t="s">
        <v>128</v>
      </c>
      <c r="AU127" s="18" t="s">
        <v>79</v>
      </c>
      <c r="AY127" s="18" t="s">
        <v>127</v>
      </c>
      <c r="BE127" s="146">
        <f>IF(U127="základná",N127,0)</f>
        <v>0</v>
      </c>
      <c r="BF127" s="146">
        <f>IF(U127="znížená",N127,0)</f>
        <v>0</v>
      </c>
      <c r="BG127" s="146">
        <f>IF(U127="zákl. prenesená",N127,0)</f>
        <v>0</v>
      </c>
      <c r="BH127" s="146">
        <f>IF(U127="zníž. prenesená",N127,0)</f>
        <v>0</v>
      </c>
      <c r="BI127" s="146">
        <f>IF(U127="nulová",N127,0)</f>
        <v>0</v>
      </c>
      <c r="BJ127" s="18" t="s">
        <v>79</v>
      </c>
      <c r="BK127" s="146">
        <f>ROUND(L127*K127,2)</f>
        <v>0</v>
      </c>
      <c r="BL127" s="18" t="s">
        <v>85</v>
      </c>
      <c r="BM127" s="18" t="s">
        <v>264</v>
      </c>
    </row>
    <row r="128" spans="2:65" s="1" customFormat="1" ht="38.25" customHeight="1">
      <c r="B128" s="137"/>
      <c r="C128" s="138" t="s">
        <v>151</v>
      </c>
      <c r="D128" s="138" t="s">
        <v>128</v>
      </c>
      <c r="E128" s="139" t="s">
        <v>265</v>
      </c>
      <c r="F128" s="209" t="s">
        <v>266</v>
      </c>
      <c r="G128" s="209"/>
      <c r="H128" s="209"/>
      <c r="I128" s="209"/>
      <c r="J128" s="140" t="s">
        <v>141</v>
      </c>
      <c r="K128" s="141">
        <v>53.457999999999998</v>
      </c>
      <c r="L128" s="210"/>
      <c r="M128" s="210"/>
      <c r="N128" s="210">
        <f>ROUND(L128*K128,2)</f>
        <v>0</v>
      </c>
      <c r="O128" s="210"/>
      <c r="P128" s="210"/>
      <c r="Q128" s="210"/>
      <c r="R128" s="142"/>
      <c r="T128" s="143" t="s">
        <v>5</v>
      </c>
      <c r="U128" s="40" t="s">
        <v>37</v>
      </c>
      <c r="V128" s="144">
        <v>1.0994200000000001</v>
      </c>
      <c r="W128" s="144">
        <f>V128*K128</f>
        <v>58.772794359999999</v>
      </c>
      <c r="X128" s="144">
        <v>0.112</v>
      </c>
      <c r="Y128" s="144">
        <f>X128*K128</f>
        <v>5.9872959999999997</v>
      </c>
      <c r="Z128" s="144">
        <v>0</v>
      </c>
      <c r="AA128" s="145">
        <f>Z128*K128</f>
        <v>0</v>
      </c>
      <c r="AR128" s="18" t="s">
        <v>85</v>
      </c>
      <c r="AT128" s="18" t="s">
        <v>128</v>
      </c>
      <c r="AU128" s="18" t="s">
        <v>79</v>
      </c>
      <c r="AY128" s="18" t="s">
        <v>127</v>
      </c>
      <c r="BE128" s="146">
        <f>IF(U128="základná",N128,0)</f>
        <v>0</v>
      </c>
      <c r="BF128" s="146">
        <f>IF(U128="znížená",N128,0)</f>
        <v>0</v>
      </c>
      <c r="BG128" s="146">
        <f>IF(U128="zákl. prenesená",N128,0)</f>
        <v>0</v>
      </c>
      <c r="BH128" s="146">
        <f>IF(U128="zníž. prenesená",N128,0)</f>
        <v>0</v>
      </c>
      <c r="BI128" s="146">
        <f>IF(U128="nulová",N128,0)</f>
        <v>0</v>
      </c>
      <c r="BJ128" s="18" t="s">
        <v>79</v>
      </c>
      <c r="BK128" s="146">
        <f>ROUND(L128*K128,2)</f>
        <v>0</v>
      </c>
      <c r="BL128" s="18" t="s">
        <v>85</v>
      </c>
      <c r="BM128" s="18" t="s">
        <v>267</v>
      </c>
    </row>
    <row r="129" spans="2:65" s="1" customFormat="1" ht="25.5" customHeight="1">
      <c r="B129" s="137"/>
      <c r="C129" s="150" t="s">
        <v>155</v>
      </c>
      <c r="D129" s="150" t="s">
        <v>268</v>
      </c>
      <c r="E129" s="151" t="s">
        <v>269</v>
      </c>
      <c r="F129" s="219" t="s">
        <v>270</v>
      </c>
      <c r="G129" s="219"/>
      <c r="H129" s="219"/>
      <c r="I129" s="219"/>
      <c r="J129" s="152" t="s">
        <v>141</v>
      </c>
      <c r="K129" s="153">
        <v>53.993000000000002</v>
      </c>
      <c r="L129" s="220"/>
      <c r="M129" s="220"/>
      <c r="N129" s="220">
        <f>ROUND(L129*K129,2)</f>
        <v>0</v>
      </c>
      <c r="O129" s="210"/>
      <c r="P129" s="210"/>
      <c r="Q129" s="210"/>
      <c r="R129" s="142"/>
      <c r="T129" s="143" t="s">
        <v>5</v>
      </c>
      <c r="U129" s="40" t="s">
        <v>37</v>
      </c>
      <c r="V129" s="144">
        <v>0</v>
      </c>
      <c r="W129" s="144">
        <f>V129*K129</f>
        <v>0</v>
      </c>
      <c r="X129" s="144">
        <v>0.13</v>
      </c>
      <c r="Y129" s="144">
        <f>X129*K129</f>
        <v>7.0190900000000003</v>
      </c>
      <c r="Z129" s="144">
        <v>0</v>
      </c>
      <c r="AA129" s="145">
        <f>Z129*K129</f>
        <v>0</v>
      </c>
      <c r="AR129" s="18" t="s">
        <v>155</v>
      </c>
      <c r="AT129" s="18" t="s">
        <v>268</v>
      </c>
      <c r="AU129" s="18" t="s">
        <v>79</v>
      </c>
      <c r="AY129" s="18" t="s">
        <v>127</v>
      </c>
      <c r="BE129" s="146">
        <f>IF(U129="základná",N129,0)</f>
        <v>0</v>
      </c>
      <c r="BF129" s="146">
        <f>IF(U129="znížená",N129,0)</f>
        <v>0</v>
      </c>
      <c r="BG129" s="146">
        <f>IF(U129="zákl. prenesená",N129,0)</f>
        <v>0</v>
      </c>
      <c r="BH129" s="146">
        <f>IF(U129="zníž. prenesená",N129,0)</f>
        <v>0</v>
      </c>
      <c r="BI129" s="146">
        <f>IF(U129="nulová",N129,0)</f>
        <v>0</v>
      </c>
      <c r="BJ129" s="18" t="s">
        <v>79</v>
      </c>
      <c r="BK129" s="146">
        <f>ROUND(L129*K129,2)</f>
        <v>0</v>
      </c>
      <c r="BL129" s="18" t="s">
        <v>85</v>
      </c>
      <c r="BM129" s="18" t="s">
        <v>271</v>
      </c>
    </row>
    <row r="130" spans="2:65" s="9" customFormat="1" ht="29.85" customHeight="1">
      <c r="B130" s="126"/>
      <c r="C130" s="127"/>
      <c r="D130" s="136" t="s">
        <v>242</v>
      </c>
      <c r="E130" s="136"/>
      <c r="F130" s="136"/>
      <c r="G130" s="136"/>
      <c r="H130" s="136"/>
      <c r="I130" s="136"/>
      <c r="J130" s="136"/>
      <c r="K130" s="136"/>
      <c r="L130" s="136"/>
      <c r="M130" s="136"/>
      <c r="N130" s="221">
        <f>BK130</f>
        <v>0</v>
      </c>
      <c r="O130" s="222"/>
      <c r="P130" s="222"/>
      <c r="Q130" s="222"/>
      <c r="R130" s="129"/>
      <c r="T130" s="130"/>
      <c r="U130" s="127"/>
      <c r="V130" s="127"/>
      <c r="W130" s="131">
        <f>SUM(W131:W140)</f>
        <v>3104.3301048600001</v>
      </c>
      <c r="X130" s="127"/>
      <c r="Y130" s="131">
        <f>SUM(Y131:Y140)</f>
        <v>129.8964378</v>
      </c>
      <c r="Z130" s="127"/>
      <c r="AA130" s="132">
        <f>SUM(AA131:AA140)</f>
        <v>0</v>
      </c>
      <c r="AR130" s="133" t="s">
        <v>76</v>
      </c>
      <c r="AT130" s="134" t="s">
        <v>69</v>
      </c>
      <c r="AU130" s="134" t="s">
        <v>76</v>
      </c>
      <c r="AY130" s="133" t="s">
        <v>127</v>
      </c>
      <c r="BK130" s="135">
        <f>SUM(BK131:BK140)</f>
        <v>0</v>
      </c>
    </row>
    <row r="131" spans="2:65" s="1" customFormat="1" ht="25.5" customHeight="1">
      <c r="B131" s="137"/>
      <c r="C131" s="138" t="s">
        <v>159</v>
      </c>
      <c r="D131" s="138" t="s">
        <v>128</v>
      </c>
      <c r="E131" s="139" t="s">
        <v>272</v>
      </c>
      <c r="F131" s="209" t="s">
        <v>273</v>
      </c>
      <c r="G131" s="209"/>
      <c r="H131" s="209"/>
      <c r="I131" s="209"/>
      <c r="J131" s="140" t="s">
        <v>141</v>
      </c>
      <c r="K131" s="141">
        <v>2143.6570000000002</v>
      </c>
      <c r="L131" s="210"/>
      <c r="M131" s="210"/>
      <c r="N131" s="210">
        <f t="shared" ref="N131:N140" si="0">ROUND(L131*K131,2)</f>
        <v>0</v>
      </c>
      <c r="O131" s="210"/>
      <c r="P131" s="210"/>
      <c r="Q131" s="210"/>
      <c r="R131" s="142"/>
      <c r="T131" s="143" t="s">
        <v>5</v>
      </c>
      <c r="U131" s="40" t="s">
        <v>37</v>
      </c>
      <c r="V131" s="144">
        <v>0.38</v>
      </c>
      <c r="W131" s="144">
        <f t="shared" ref="W131:W140" si="1">V131*K131</f>
        <v>814.58966000000009</v>
      </c>
      <c r="X131" s="144">
        <v>2.8240000000000001E-2</v>
      </c>
      <c r="Y131" s="144">
        <f t="shared" ref="Y131:Y140" si="2">X131*K131</f>
        <v>60.536873680000006</v>
      </c>
      <c r="Z131" s="144">
        <v>0</v>
      </c>
      <c r="AA131" s="145">
        <f t="shared" ref="AA131:AA140" si="3">Z131*K131</f>
        <v>0</v>
      </c>
      <c r="AR131" s="18" t="s">
        <v>85</v>
      </c>
      <c r="AT131" s="18" t="s">
        <v>128</v>
      </c>
      <c r="AU131" s="18" t="s">
        <v>79</v>
      </c>
      <c r="AY131" s="18" t="s">
        <v>127</v>
      </c>
      <c r="BE131" s="146">
        <f t="shared" ref="BE131:BE140" si="4">IF(U131="základná",N131,0)</f>
        <v>0</v>
      </c>
      <c r="BF131" s="146">
        <f t="shared" ref="BF131:BF140" si="5">IF(U131="znížená",N131,0)</f>
        <v>0</v>
      </c>
      <c r="BG131" s="146">
        <f t="shared" ref="BG131:BG140" si="6">IF(U131="zákl. prenesená",N131,0)</f>
        <v>0</v>
      </c>
      <c r="BH131" s="146">
        <f t="shared" ref="BH131:BH140" si="7">IF(U131="zníž. prenesená",N131,0)</f>
        <v>0</v>
      </c>
      <c r="BI131" s="146">
        <f t="shared" ref="BI131:BI140" si="8">IF(U131="nulová",N131,0)</f>
        <v>0</v>
      </c>
      <c r="BJ131" s="18" t="s">
        <v>79</v>
      </c>
      <c r="BK131" s="146">
        <f t="shared" ref="BK131:BK140" si="9">ROUND(L131*K131,2)</f>
        <v>0</v>
      </c>
      <c r="BL131" s="18" t="s">
        <v>85</v>
      </c>
      <c r="BM131" s="18" t="s">
        <v>274</v>
      </c>
    </row>
    <row r="132" spans="2:65" s="1" customFormat="1" ht="25.5" customHeight="1">
      <c r="B132" s="137"/>
      <c r="C132" s="138" t="s">
        <v>163</v>
      </c>
      <c r="D132" s="138" t="s">
        <v>128</v>
      </c>
      <c r="E132" s="139" t="s">
        <v>275</v>
      </c>
      <c r="F132" s="209" t="s">
        <v>276</v>
      </c>
      <c r="G132" s="209"/>
      <c r="H132" s="209"/>
      <c r="I132" s="209"/>
      <c r="J132" s="140" t="s">
        <v>141</v>
      </c>
      <c r="K132" s="141">
        <v>2143.6570000000002</v>
      </c>
      <c r="L132" s="210"/>
      <c r="M132" s="210"/>
      <c r="N132" s="210">
        <f t="shared" si="0"/>
        <v>0</v>
      </c>
      <c r="O132" s="210"/>
      <c r="P132" s="210"/>
      <c r="Q132" s="210"/>
      <c r="R132" s="142"/>
      <c r="T132" s="143" t="s">
        <v>5</v>
      </c>
      <c r="U132" s="40" t="s">
        <v>37</v>
      </c>
      <c r="V132" s="144">
        <v>9.5039999999999999E-2</v>
      </c>
      <c r="W132" s="144">
        <f t="shared" si="1"/>
        <v>203.73316128000002</v>
      </c>
      <c r="X132" s="144">
        <v>2.1000000000000001E-4</v>
      </c>
      <c r="Y132" s="144">
        <f t="shared" si="2"/>
        <v>0.45016797000000003</v>
      </c>
      <c r="Z132" s="144">
        <v>0</v>
      </c>
      <c r="AA132" s="145">
        <f t="shared" si="3"/>
        <v>0</v>
      </c>
      <c r="AR132" s="18" t="s">
        <v>85</v>
      </c>
      <c r="AT132" s="18" t="s">
        <v>128</v>
      </c>
      <c r="AU132" s="18" t="s">
        <v>79</v>
      </c>
      <c r="AY132" s="18" t="s">
        <v>127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8" t="s">
        <v>79</v>
      </c>
      <c r="BK132" s="146">
        <f t="shared" si="9"/>
        <v>0</v>
      </c>
      <c r="BL132" s="18" t="s">
        <v>85</v>
      </c>
      <c r="BM132" s="18" t="s">
        <v>277</v>
      </c>
    </row>
    <row r="133" spans="2:65" s="1" customFormat="1" ht="16.5" customHeight="1">
      <c r="B133" s="137"/>
      <c r="C133" s="138" t="s">
        <v>168</v>
      </c>
      <c r="D133" s="138" t="s">
        <v>128</v>
      </c>
      <c r="E133" s="139" t="s">
        <v>278</v>
      </c>
      <c r="F133" s="209" t="s">
        <v>279</v>
      </c>
      <c r="G133" s="209"/>
      <c r="H133" s="209"/>
      <c r="I133" s="209"/>
      <c r="J133" s="140" t="s">
        <v>141</v>
      </c>
      <c r="K133" s="141">
        <v>44.335000000000001</v>
      </c>
      <c r="L133" s="210"/>
      <c r="M133" s="210"/>
      <c r="N133" s="210">
        <f t="shared" si="0"/>
        <v>0</v>
      </c>
      <c r="O133" s="210"/>
      <c r="P133" s="210"/>
      <c r="Q133" s="210"/>
      <c r="R133" s="142"/>
      <c r="T133" s="143" t="s">
        <v>5</v>
      </c>
      <c r="U133" s="40" t="s">
        <v>37</v>
      </c>
      <c r="V133" s="144">
        <v>0.41726999999999997</v>
      </c>
      <c r="W133" s="144">
        <f t="shared" si="1"/>
        <v>18.499665449999998</v>
      </c>
      <c r="X133" s="144">
        <v>6.1799999999999997E-3</v>
      </c>
      <c r="Y133" s="144">
        <f t="shared" si="2"/>
        <v>0.27399030000000002</v>
      </c>
      <c r="Z133" s="144">
        <v>0</v>
      </c>
      <c r="AA133" s="145">
        <f t="shared" si="3"/>
        <v>0</v>
      </c>
      <c r="AR133" s="18" t="s">
        <v>85</v>
      </c>
      <c r="AT133" s="18" t="s">
        <v>128</v>
      </c>
      <c r="AU133" s="18" t="s">
        <v>79</v>
      </c>
      <c r="AY133" s="18" t="s">
        <v>127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8" t="s">
        <v>79</v>
      </c>
      <c r="BK133" s="146">
        <f t="shared" si="9"/>
        <v>0</v>
      </c>
      <c r="BL133" s="18" t="s">
        <v>85</v>
      </c>
      <c r="BM133" s="18" t="s">
        <v>280</v>
      </c>
    </row>
    <row r="134" spans="2:65" s="1" customFormat="1" ht="25.5" customHeight="1">
      <c r="B134" s="137"/>
      <c r="C134" s="138" t="s">
        <v>172</v>
      </c>
      <c r="D134" s="138" t="s">
        <v>128</v>
      </c>
      <c r="E134" s="139" t="s">
        <v>281</v>
      </c>
      <c r="F134" s="209" t="s">
        <v>282</v>
      </c>
      <c r="G134" s="209"/>
      <c r="H134" s="209"/>
      <c r="I134" s="209"/>
      <c r="J134" s="140" t="s">
        <v>141</v>
      </c>
      <c r="K134" s="141">
        <v>22.88</v>
      </c>
      <c r="L134" s="210"/>
      <c r="M134" s="210"/>
      <c r="N134" s="210">
        <f t="shared" si="0"/>
        <v>0</v>
      </c>
      <c r="O134" s="210"/>
      <c r="P134" s="210"/>
      <c r="Q134" s="210"/>
      <c r="R134" s="142"/>
      <c r="T134" s="143" t="s">
        <v>5</v>
      </c>
      <c r="U134" s="40" t="s">
        <v>37</v>
      </c>
      <c r="V134" s="144">
        <v>7.0569999999999994E-2</v>
      </c>
      <c r="W134" s="144">
        <f t="shared" si="1"/>
        <v>1.6146415999999999</v>
      </c>
      <c r="X134" s="144">
        <v>1.39E-3</v>
      </c>
      <c r="Y134" s="144">
        <f t="shared" si="2"/>
        <v>3.1803199999999997E-2</v>
      </c>
      <c r="Z134" s="144">
        <v>0</v>
      </c>
      <c r="AA134" s="145">
        <f t="shared" si="3"/>
        <v>0</v>
      </c>
      <c r="AR134" s="18" t="s">
        <v>85</v>
      </c>
      <c r="AT134" s="18" t="s">
        <v>128</v>
      </c>
      <c r="AU134" s="18" t="s">
        <v>79</v>
      </c>
      <c r="AY134" s="18" t="s">
        <v>127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8" t="s">
        <v>79</v>
      </c>
      <c r="BK134" s="146">
        <f t="shared" si="9"/>
        <v>0</v>
      </c>
      <c r="BL134" s="18" t="s">
        <v>85</v>
      </c>
      <c r="BM134" s="18" t="s">
        <v>283</v>
      </c>
    </row>
    <row r="135" spans="2:65" s="1" customFormat="1" ht="38.25" customHeight="1">
      <c r="B135" s="137"/>
      <c r="C135" s="138" t="s">
        <v>176</v>
      </c>
      <c r="D135" s="138" t="s">
        <v>128</v>
      </c>
      <c r="E135" s="139" t="s">
        <v>284</v>
      </c>
      <c r="F135" s="209" t="s">
        <v>285</v>
      </c>
      <c r="G135" s="209"/>
      <c r="H135" s="209"/>
      <c r="I135" s="209"/>
      <c r="J135" s="140" t="s">
        <v>141</v>
      </c>
      <c r="K135" s="141">
        <v>46.658000000000001</v>
      </c>
      <c r="L135" s="210"/>
      <c r="M135" s="210"/>
      <c r="N135" s="210">
        <f t="shared" si="0"/>
        <v>0</v>
      </c>
      <c r="O135" s="210"/>
      <c r="P135" s="210"/>
      <c r="Q135" s="210"/>
      <c r="R135" s="142"/>
      <c r="T135" s="143" t="s">
        <v>5</v>
      </c>
      <c r="U135" s="40" t="s">
        <v>37</v>
      </c>
      <c r="V135" s="144">
        <v>0.91600000000000004</v>
      </c>
      <c r="W135" s="144">
        <f t="shared" si="1"/>
        <v>42.738728000000002</v>
      </c>
      <c r="X135" s="144">
        <v>2.223E-2</v>
      </c>
      <c r="Y135" s="144">
        <f t="shared" si="2"/>
        <v>1.0372073399999999</v>
      </c>
      <c r="Z135" s="144">
        <v>0</v>
      </c>
      <c r="AA135" s="145">
        <f t="shared" si="3"/>
        <v>0</v>
      </c>
      <c r="AR135" s="18" t="s">
        <v>85</v>
      </c>
      <c r="AT135" s="18" t="s">
        <v>128</v>
      </c>
      <c r="AU135" s="18" t="s">
        <v>79</v>
      </c>
      <c r="AY135" s="18" t="s">
        <v>127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8" t="s">
        <v>79</v>
      </c>
      <c r="BK135" s="146">
        <f t="shared" si="9"/>
        <v>0</v>
      </c>
      <c r="BL135" s="18" t="s">
        <v>85</v>
      </c>
      <c r="BM135" s="18" t="s">
        <v>286</v>
      </c>
    </row>
    <row r="136" spans="2:65" s="1" customFormat="1" ht="38.25" customHeight="1">
      <c r="B136" s="137"/>
      <c r="C136" s="138" t="s">
        <v>180</v>
      </c>
      <c r="D136" s="138" t="s">
        <v>128</v>
      </c>
      <c r="E136" s="139" t="s">
        <v>287</v>
      </c>
      <c r="F136" s="209" t="s">
        <v>288</v>
      </c>
      <c r="G136" s="209"/>
      <c r="H136" s="209"/>
      <c r="I136" s="209"/>
      <c r="J136" s="140" t="s">
        <v>141</v>
      </c>
      <c r="K136" s="141">
        <v>44.875999999999998</v>
      </c>
      <c r="L136" s="210"/>
      <c r="M136" s="210"/>
      <c r="N136" s="210">
        <f t="shared" si="0"/>
        <v>0</v>
      </c>
      <c r="O136" s="210"/>
      <c r="P136" s="210"/>
      <c r="Q136" s="210"/>
      <c r="R136" s="142"/>
      <c r="T136" s="143" t="s">
        <v>5</v>
      </c>
      <c r="U136" s="40" t="s">
        <v>37</v>
      </c>
      <c r="V136" s="144">
        <v>0.91600000000000004</v>
      </c>
      <c r="W136" s="144">
        <f t="shared" si="1"/>
        <v>41.106416000000003</v>
      </c>
      <c r="X136" s="144">
        <v>2.223E-2</v>
      </c>
      <c r="Y136" s="144">
        <f t="shared" si="2"/>
        <v>0.99759347999999992</v>
      </c>
      <c r="Z136" s="144">
        <v>0</v>
      </c>
      <c r="AA136" s="145">
        <f t="shared" si="3"/>
        <v>0</v>
      </c>
      <c r="AR136" s="18" t="s">
        <v>85</v>
      </c>
      <c r="AT136" s="18" t="s">
        <v>128</v>
      </c>
      <c r="AU136" s="18" t="s">
        <v>79</v>
      </c>
      <c r="AY136" s="18" t="s">
        <v>127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8" t="s">
        <v>79</v>
      </c>
      <c r="BK136" s="146">
        <f t="shared" si="9"/>
        <v>0</v>
      </c>
      <c r="BL136" s="18" t="s">
        <v>85</v>
      </c>
      <c r="BM136" s="18" t="s">
        <v>289</v>
      </c>
    </row>
    <row r="137" spans="2:65" s="1" customFormat="1" ht="38.25" customHeight="1">
      <c r="B137" s="137"/>
      <c r="C137" s="138" t="s">
        <v>184</v>
      </c>
      <c r="D137" s="138" t="s">
        <v>128</v>
      </c>
      <c r="E137" s="139" t="s">
        <v>290</v>
      </c>
      <c r="F137" s="209" t="s">
        <v>291</v>
      </c>
      <c r="G137" s="209"/>
      <c r="H137" s="209"/>
      <c r="I137" s="209"/>
      <c r="J137" s="140" t="s">
        <v>141</v>
      </c>
      <c r="K137" s="141">
        <v>156.78899999999999</v>
      </c>
      <c r="L137" s="210"/>
      <c r="M137" s="210"/>
      <c r="N137" s="210">
        <f t="shared" si="0"/>
        <v>0</v>
      </c>
      <c r="O137" s="210"/>
      <c r="P137" s="210"/>
      <c r="Q137" s="210"/>
      <c r="R137" s="142"/>
      <c r="T137" s="143" t="s">
        <v>5</v>
      </c>
      <c r="U137" s="40" t="s">
        <v>37</v>
      </c>
      <c r="V137" s="144">
        <v>1.3295300000000001</v>
      </c>
      <c r="W137" s="144">
        <f t="shared" si="1"/>
        <v>208.45567917</v>
      </c>
      <c r="X137" s="144">
        <v>1.9740000000000001E-2</v>
      </c>
      <c r="Y137" s="144">
        <f t="shared" si="2"/>
        <v>3.09501486</v>
      </c>
      <c r="Z137" s="144">
        <v>0</v>
      </c>
      <c r="AA137" s="145">
        <f t="shared" si="3"/>
        <v>0</v>
      </c>
      <c r="AR137" s="18" t="s">
        <v>85</v>
      </c>
      <c r="AT137" s="18" t="s">
        <v>128</v>
      </c>
      <c r="AU137" s="18" t="s">
        <v>79</v>
      </c>
      <c r="AY137" s="18" t="s">
        <v>127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8" t="s">
        <v>79</v>
      </c>
      <c r="BK137" s="146">
        <f t="shared" si="9"/>
        <v>0</v>
      </c>
      <c r="BL137" s="18" t="s">
        <v>85</v>
      </c>
      <c r="BM137" s="18" t="s">
        <v>292</v>
      </c>
    </row>
    <row r="138" spans="2:65" s="1" customFormat="1" ht="25.5" customHeight="1">
      <c r="B138" s="137"/>
      <c r="C138" s="138" t="s">
        <v>187</v>
      </c>
      <c r="D138" s="138" t="s">
        <v>128</v>
      </c>
      <c r="E138" s="139" t="s">
        <v>293</v>
      </c>
      <c r="F138" s="209" t="s">
        <v>294</v>
      </c>
      <c r="G138" s="209"/>
      <c r="H138" s="209"/>
      <c r="I138" s="209"/>
      <c r="J138" s="140" t="s">
        <v>141</v>
      </c>
      <c r="K138" s="141">
        <v>1852.999</v>
      </c>
      <c r="L138" s="210"/>
      <c r="M138" s="210"/>
      <c r="N138" s="210">
        <f t="shared" si="0"/>
        <v>0</v>
      </c>
      <c r="O138" s="210"/>
      <c r="P138" s="210"/>
      <c r="Q138" s="210"/>
      <c r="R138" s="142"/>
      <c r="T138" s="143" t="s">
        <v>5</v>
      </c>
      <c r="U138" s="40" t="s">
        <v>37</v>
      </c>
      <c r="V138" s="144">
        <v>0.92123999999999995</v>
      </c>
      <c r="W138" s="144">
        <f t="shared" si="1"/>
        <v>1707.05679876</v>
      </c>
      <c r="X138" s="144">
        <v>3.363E-2</v>
      </c>
      <c r="Y138" s="144">
        <f t="shared" si="2"/>
        <v>62.316356370000001</v>
      </c>
      <c r="Z138" s="144">
        <v>0</v>
      </c>
      <c r="AA138" s="145">
        <f t="shared" si="3"/>
        <v>0</v>
      </c>
      <c r="AR138" s="18" t="s">
        <v>85</v>
      </c>
      <c r="AT138" s="18" t="s">
        <v>128</v>
      </c>
      <c r="AU138" s="18" t="s">
        <v>79</v>
      </c>
      <c r="AY138" s="18" t="s">
        <v>127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8" t="s">
        <v>79</v>
      </c>
      <c r="BK138" s="146">
        <f t="shared" si="9"/>
        <v>0</v>
      </c>
      <c r="BL138" s="18" t="s">
        <v>85</v>
      </c>
      <c r="BM138" s="18" t="s">
        <v>295</v>
      </c>
    </row>
    <row r="139" spans="2:65" s="1" customFormat="1" ht="38.25" customHeight="1">
      <c r="B139" s="137"/>
      <c r="C139" s="138" t="s">
        <v>192</v>
      </c>
      <c r="D139" s="138" t="s">
        <v>128</v>
      </c>
      <c r="E139" s="139" t="s">
        <v>296</v>
      </c>
      <c r="F139" s="209" t="s">
        <v>297</v>
      </c>
      <c r="G139" s="209"/>
      <c r="H139" s="209"/>
      <c r="I139" s="209"/>
      <c r="J139" s="140" t="s">
        <v>141</v>
      </c>
      <c r="K139" s="141">
        <v>10.651</v>
      </c>
      <c r="L139" s="210"/>
      <c r="M139" s="210"/>
      <c r="N139" s="210">
        <f t="shared" si="0"/>
        <v>0</v>
      </c>
      <c r="O139" s="210"/>
      <c r="P139" s="210"/>
      <c r="Q139" s="210"/>
      <c r="R139" s="142"/>
      <c r="T139" s="143" t="s">
        <v>5</v>
      </c>
      <c r="U139" s="40" t="s">
        <v>37</v>
      </c>
      <c r="V139" s="144">
        <v>0.79330000000000001</v>
      </c>
      <c r="W139" s="144">
        <f t="shared" si="1"/>
        <v>8.4494383000000006</v>
      </c>
      <c r="X139" s="144">
        <v>1.3050000000000001E-2</v>
      </c>
      <c r="Y139" s="144">
        <f t="shared" si="2"/>
        <v>0.13899555</v>
      </c>
      <c r="Z139" s="144">
        <v>0</v>
      </c>
      <c r="AA139" s="145">
        <f t="shared" si="3"/>
        <v>0</v>
      </c>
      <c r="AR139" s="18" t="s">
        <v>85</v>
      </c>
      <c r="AT139" s="18" t="s">
        <v>128</v>
      </c>
      <c r="AU139" s="18" t="s">
        <v>79</v>
      </c>
      <c r="AY139" s="18" t="s">
        <v>127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8" t="s">
        <v>79</v>
      </c>
      <c r="BK139" s="146">
        <f t="shared" si="9"/>
        <v>0</v>
      </c>
      <c r="BL139" s="18" t="s">
        <v>85</v>
      </c>
      <c r="BM139" s="18" t="s">
        <v>298</v>
      </c>
    </row>
    <row r="140" spans="2:65" s="1" customFormat="1" ht="25.5" customHeight="1">
      <c r="B140" s="137"/>
      <c r="C140" s="138" t="s">
        <v>196</v>
      </c>
      <c r="D140" s="138" t="s">
        <v>128</v>
      </c>
      <c r="E140" s="139" t="s">
        <v>299</v>
      </c>
      <c r="F140" s="209" t="s">
        <v>300</v>
      </c>
      <c r="G140" s="209"/>
      <c r="H140" s="209"/>
      <c r="I140" s="209"/>
      <c r="J140" s="140" t="s">
        <v>141</v>
      </c>
      <c r="K140" s="141">
        <v>78.040999999999997</v>
      </c>
      <c r="L140" s="210"/>
      <c r="M140" s="210"/>
      <c r="N140" s="210">
        <f t="shared" si="0"/>
        <v>0</v>
      </c>
      <c r="O140" s="210"/>
      <c r="P140" s="210"/>
      <c r="Q140" s="210"/>
      <c r="R140" s="142"/>
      <c r="T140" s="143" t="s">
        <v>5</v>
      </c>
      <c r="U140" s="40" t="s">
        <v>37</v>
      </c>
      <c r="V140" s="144">
        <v>0.74429999999999996</v>
      </c>
      <c r="W140" s="144">
        <f t="shared" si="1"/>
        <v>58.085916299999994</v>
      </c>
      <c r="X140" s="144">
        <v>1.3050000000000001E-2</v>
      </c>
      <c r="Y140" s="144">
        <f t="shared" si="2"/>
        <v>1.0184350500000001</v>
      </c>
      <c r="Z140" s="144">
        <v>0</v>
      </c>
      <c r="AA140" s="145">
        <f t="shared" si="3"/>
        <v>0</v>
      </c>
      <c r="AR140" s="18" t="s">
        <v>85</v>
      </c>
      <c r="AT140" s="18" t="s">
        <v>128</v>
      </c>
      <c r="AU140" s="18" t="s">
        <v>79</v>
      </c>
      <c r="AY140" s="18" t="s">
        <v>127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8" t="s">
        <v>79</v>
      </c>
      <c r="BK140" s="146">
        <f t="shared" si="9"/>
        <v>0</v>
      </c>
      <c r="BL140" s="18" t="s">
        <v>85</v>
      </c>
      <c r="BM140" s="18" t="s">
        <v>301</v>
      </c>
    </row>
    <row r="141" spans="2:65" s="9" customFormat="1" ht="29.85" customHeight="1">
      <c r="B141" s="126"/>
      <c r="C141" s="127"/>
      <c r="D141" s="136" t="s">
        <v>109</v>
      </c>
      <c r="E141" s="136"/>
      <c r="F141" s="136"/>
      <c r="G141" s="136"/>
      <c r="H141" s="136"/>
      <c r="I141" s="136"/>
      <c r="J141" s="136"/>
      <c r="K141" s="136"/>
      <c r="L141" s="136"/>
      <c r="M141" s="136"/>
      <c r="N141" s="221">
        <f>BK141</f>
        <v>0</v>
      </c>
      <c r="O141" s="222"/>
      <c r="P141" s="222"/>
      <c r="Q141" s="222"/>
      <c r="R141" s="129"/>
      <c r="T141" s="130"/>
      <c r="U141" s="127"/>
      <c r="V141" s="127"/>
      <c r="W141" s="131">
        <f>SUM(W142:W157)</f>
        <v>733.00363282000001</v>
      </c>
      <c r="X141" s="127"/>
      <c r="Y141" s="131">
        <f>SUM(Y142:Y157)</f>
        <v>134.32835333</v>
      </c>
      <c r="Z141" s="127"/>
      <c r="AA141" s="132">
        <f>SUM(AA142:AA157)</f>
        <v>0</v>
      </c>
      <c r="AR141" s="133" t="s">
        <v>76</v>
      </c>
      <c r="AT141" s="134" t="s">
        <v>69</v>
      </c>
      <c r="AU141" s="134" t="s">
        <v>76</v>
      </c>
      <c r="AY141" s="133" t="s">
        <v>127</v>
      </c>
      <c r="BK141" s="135">
        <f>SUM(BK142:BK157)</f>
        <v>0</v>
      </c>
    </row>
    <row r="142" spans="2:65" s="1" customFormat="1" ht="38.25" customHeight="1">
      <c r="B142" s="137"/>
      <c r="C142" s="138" t="s">
        <v>200</v>
      </c>
      <c r="D142" s="138" t="s">
        <v>128</v>
      </c>
      <c r="E142" s="139" t="s">
        <v>302</v>
      </c>
      <c r="F142" s="209" t="s">
        <v>303</v>
      </c>
      <c r="G142" s="209"/>
      <c r="H142" s="209"/>
      <c r="I142" s="209"/>
      <c r="J142" s="140" t="s">
        <v>304</v>
      </c>
      <c r="K142" s="141">
        <v>108.91500000000001</v>
      </c>
      <c r="L142" s="210"/>
      <c r="M142" s="210"/>
      <c r="N142" s="210">
        <f t="shared" ref="N142:N157" si="10">ROUND(L142*K142,2)</f>
        <v>0</v>
      </c>
      <c r="O142" s="210"/>
      <c r="P142" s="210"/>
      <c r="Q142" s="210"/>
      <c r="R142" s="142"/>
      <c r="T142" s="143" t="s">
        <v>5</v>
      </c>
      <c r="U142" s="40" t="s">
        <v>37</v>
      </c>
      <c r="V142" s="144">
        <v>0.13200000000000001</v>
      </c>
      <c r="W142" s="144">
        <f t="shared" ref="W142:W157" si="11">V142*K142</f>
        <v>14.376780000000002</v>
      </c>
      <c r="X142" s="144">
        <v>9.8729999999999998E-2</v>
      </c>
      <c r="Y142" s="144">
        <f t="shared" ref="Y142:Y157" si="12">X142*K142</f>
        <v>10.753177950000001</v>
      </c>
      <c r="Z142" s="144">
        <v>0</v>
      </c>
      <c r="AA142" s="145">
        <f t="shared" ref="AA142:AA157" si="13">Z142*K142</f>
        <v>0</v>
      </c>
      <c r="AR142" s="18" t="s">
        <v>85</v>
      </c>
      <c r="AT142" s="18" t="s">
        <v>128</v>
      </c>
      <c r="AU142" s="18" t="s">
        <v>79</v>
      </c>
      <c r="AY142" s="18" t="s">
        <v>127</v>
      </c>
      <c r="BE142" s="146">
        <f t="shared" ref="BE142:BE157" si="14">IF(U142="základná",N142,0)</f>
        <v>0</v>
      </c>
      <c r="BF142" s="146">
        <f t="shared" ref="BF142:BF157" si="15">IF(U142="znížená",N142,0)</f>
        <v>0</v>
      </c>
      <c r="BG142" s="146">
        <f t="shared" ref="BG142:BG157" si="16">IF(U142="zákl. prenesená",N142,0)</f>
        <v>0</v>
      </c>
      <c r="BH142" s="146">
        <f t="shared" ref="BH142:BH157" si="17">IF(U142="zníž. prenesená",N142,0)</f>
        <v>0</v>
      </c>
      <c r="BI142" s="146">
        <f t="shared" ref="BI142:BI157" si="18">IF(U142="nulová",N142,0)</f>
        <v>0</v>
      </c>
      <c r="BJ142" s="18" t="s">
        <v>79</v>
      </c>
      <c r="BK142" s="146">
        <f t="shared" ref="BK142:BK157" si="19">ROUND(L142*K142,2)</f>
        <v>0</v>
      </c>
      <c r="BL142" s="18" t="s">
        <v>85</v>
      </c>
      <c r="BM142" s="18" t="s">
        <v>305</v>
      </c>
    </row>
    <row r="143" spans="2:65" s="1" customFormat="1" ht="16.5" customHeight="1">
      <c r="B143" s="137"/>
      <c r="C143" s="150" t="s">
        <v>10</v>
      </c>
      <c r="D143" s="150" t="s">
        <v>268</v>
      </c>
      <c r="E143" s="151" t="s">
        <v>306</v>
      </c>
      <c r="F143" s="219" t="s">
        <v>307</v>
      </c>
      <c r="G143" s="219"/>
      <c r="H143" s="219"/>
      <c r="I143" s="219"/>
      <c r="J143" s="152" t="s">
        <v>131</v>
      </c>
      <c r="K143" s="153">
        <v>110.004</v>
      </c>
      <c r="L143" s="220"/>
      <c r="M143" s="220"/>
      <c r="N143" s="220">
        <f t="shared" si="10"/>
        <v>0</v>
      </c>
      <c r="O143" s="210"/>
      <c r="P143" s="210"/>
      <c r="Q143" s="210"/>
      <c r="R143" s="142"/>
      <c r="T143" s="143" t="s">
        <v>5</v>
      </c>
      <c r="U143" s="40" t="s">
        <v>37</v>
      </c>
      <c r="V143" s="144">
        <v>0</v>
      </c>
      <c r="W143" s="144">
        <f t="shared" si="11"/>
        <v>0</v>
      </c>
      <c r="X143" s="144">
        <v>2.3E-2</v>
      </c>
      <c r="Y143" s="144">
        <f t="shared" si="12"/>
        <v>2.5300920000000002</v>
      </c>
      <c r="Z143" s="144">
        <v>0</v>
      </c>
      <c r="AA143" s="145">
        <f t="shared" si="13"/>
        <v>0</v>
      </c>
      <c r="AR143" s="18" t="s">
        <v>155</v>
      </c>
      <c r="AT143" s="18" t="s">
        <v>268</v>
      </c>
      <c r="AU143" s="18" t="s">
        <v>79</v>
      </c>
      <c r="AY143" s="18" t="s">
        <v>127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8" t="s">
        <v>79</v>
      </c>
      <c r="BK143" s="146">
        <f t="shared" si="19"/>
        <v>0</v>
      </c>
      <c r="BL143" s="18" t="s">
        <v>85</v>
      </c>
      <c r="BM143" s="18" t="s">
        <v>308</v>
      </c>
    </row>
    <row r="144" spans="2:65" s="1" customFormat="1" ht="38.25" customHeight="1">
      <c r="B144" s="137"/>
      <c r="C144" s="138" t="s">
        <v>207</v>
      </c>
      <c r="D144" s="138" t="s">
        <v>128</v>
      </c>
      <c r="E144" s="139" t="s">
        <v>309</v>
      </c>
      <c r="F144" s="209" t="s">
        <v>310</v>
      </c>
      <c r="G144" s="209"/>
      <c r="H144" s="209"/>
      <c r="I144" s="209"/>
      <c r="J144" s="140" t="s">
        <v>248</v>
      </c>
      <c r="K144" s="141">
        <v>5.3559999999999999</v>
      </c>
      <c r="L144" s="210"/>
      <c r="M144" s="210"/>
      <c r="N144" s="210">
        <f t="shared" si="10"/>
        <v>0</v>
      </c>
      <c r="O144" s="210"/>
      <c r="P144" s="210"/>
      <c r="Q144" s="210"/>
      <c r="R144" s="142"/>
      <c r="T144" s="143" t="s">
        <v>5</v>
      </c>
      <c r="U144" s="40" t="s">
        <v>37</v>
      </c>
      <c r="V144" s="144">
        <v>1.363</v>
      </c>
      <c r="W144" s="144">
        <f t="shared" si="11"/>
        <v>7.3002279999999997</v>
      </c>
      <c r="X144" s="144">
        <v>2.2010900000000002</v>
      </c>
      <c r="Y144" s="144">
        <f t="shared" si="12"/>
        <v>11.789038040000001</v>
      </c>
      <c r="Z144" s="144">
        <v>0</v>
      </c>
      <c r="AA144" s="145">
        <f t="shared" si="13"/>
        <v>0</v>
      </c>
      <c r="AR144" s="18" t="s">
        <v>85</v>
      </c>
      <c r="AT144" s="18" t="s">
        <v>128</v>
      </c>
      <c r="AU144" s="18" t="s">
        <v>79</v>
      </c>
      <c r="AY144" s="18" t="s">
        <v>127</v>
      </c>
      <c r="BE144" s="146">
        <f t="shared" si="14"/>
        <v>0</v>
      </c>
      <c r="BF144" s="146">
        <f t="shared" si="15"/>
        <v>0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8" t="s">
        <v>79</v>
      </c>
      <c r="BK144" s="146">
        <f t="shared" si="19"/>
        <v>0</v>
      </c>
      <c r="BL144" s="18" t="s">
        <v>85</v>
      </c>
      <c r="BM144" s="18" t="s">
        <v>311</v>
      </c>
    </row>
    <row r="145" spans="2:65" s="1" customFormat="1" ht="38.25" customHeight="1">
      <c r="B145" s="137"/>
      <c r="C145" s="138" t="s">
        <v>211</v>
      </c>
      <c r="D145" s="138" t="s">
        <v>128</v>
      </c>
      <c r="E145" s="139" t="s">
        <v>312</v>
      </c>
      <c r="F145" s="209" t="s">
        <v>313</v>
      </c>
      <c r="G145" s="209"/>
      <c r="H145" s="209"/>
      <c r="I145" s="209"/>
      <c r="J145" s="140" t="s">
        <v>141</v>
      </c>
      <c r="K145" s="141">
        <v>2230.8229999999999</v>
      </c>
      <c r="L145" s="210"/>
      <c r="M145" s="210"/>
      <c r="N145" s="210">
        <f t="shared" si="10"/>
        <v>0</v>
      </c>
      <c r="O145" s="210"/>
      <c r="P145" s="210"/>
      <c r="Q145" s="210"/>
      <c r="R145" s="142"/>
      <c r="T145" s="143" t="s">
        <v>5</v>
      </c>
      <c r="U145" s="40" t="s">
        <v>37</v>
      </c>
      <c r="V145" s="144">
        <v>0.124</v>
      </c>
      <c r="W145" s="144">
        <f t="shared" si="11"/>
        <v>276.622052</v>
      </c>
      <c r="X145" s="144">
        <v>2.3990000000000001E-2</v>
      </c>
      <c r="Y145" s="144">
        <f t="shared" si="12"/>
        <v>53.51744377</v>
      </c>
      <c r="Z145" s="144">
        <v>0</v>
      </c>
      <c r="AA145" s="145">
        <f t="shared" si="13"/>
        <v>0</v>
      </c>
      <c r="AR145" s="18" t="s">
        <v>85</v>
      </c>
      <c r="AT145" s="18" t="s">
        <v>128</v>
      </c>
      <c r="AU145" s="18" t="s">
        <v>79</v>
      </c>
      <c r="AY145" s="18" t="s">
        <v>127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8" t="s">
        <v>79</v>
      </c>
      <c r="BK145" s="146">
        <f t="shared" si="19"/>
        <v>0</v>
      </c>
      <c r="BL145" s="18" t="s">
        <v>85</v>
      </c>
      <c r="BM145" s="18" t="s">
        <v>314</v>
      </c>
    </row>
    <row r="146" spans="2:65" s="1" customFormat="1" ht="51" customHeight="1">
      <c r="B146" s="137"/>
      <c r="C146" s="138" t="s">
        <v>215</v>
      </c>
      <c r="D146" s="138" t="s">
        <v>128</v>
      </c>
      <c r="E146" s="139" t="s">
        <v>315</v>
      </c>
      <c r="F146" s="209" t="s">
        <v>316</v>
      </c>
      <c r="G146" s="209"/>
      <c r="H146" s="209"/>
      <c r="I146" s="209"/>
      <c r="J146" s="140" t="s">
        <v>141</v>
      </c>
      <c r="K146" s="141">
        <v>8923.2919999999995</v>
      </c>
      <c r="L146" s="210"/>
      <c r="M146" s="210"/>
      <c r="N146" s="210">
        <f t="shared" si="10"/>
        <v>0</v>
      </c>
      <c r="O146" s="210"/>
      <c r="P146" s="210"/>
      <c r="Q146" s="210"/>
      <c r="R146" s="142"/>
      <c r="T146" s="143" t="s">
        <v>5</v>
      </c>
      <c r="U146" s="40" t="s">
        <v>37</v>
      </c>
      <c r="V146" s="144">
        <v>7.0000000000000001E-3</v>
      </c>
      <c r="W146" s="144">
        <f t="shared" si="11"/>
        <v>62.463043999999996</v>
      </c>
      <c r="X146" s="144">
        <v>0</v>
      </c>
      <c r="Y146" s="144">
        <f t="shared" si="12"/>
        <v>0</v>
      </c>
      <c r="Z146" s="144">
        <v>0</v>
      </c>
      <c r="AA146" s="145">
        <f t="shared" si="13"/>
        <v>0</v>
      </c>
      <c r="AR146" s="18" t="s">
        <v>85</v>
      </c>
      <c r="AT146" s="18" t="s">
        <v>128</v>
      </c>
      <c r="AU146" s="18" t="s">
        <v>79</v>
      </c>
      <c r="AY146" s="18" t="s">
        <v>127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8" t="s">
        <v>79</v>
      </c>
      <c r="BK146" s="146">
        <f t="shared" si="19"/>
        <v>0</v>
      </c>
      <c r="BL146" s="18" t="s">
        <v>85</v>
      </c>
      <c r="BM146" s="18" t="s">
        <v>317</v>
      </c>
    </row>
    <row r="147" spans="2:65" s="1" customFormat="1" ht="38.25" customHeight="1">
      <c r="B147" s="137"/>
      <c r="C147" s="138" t="s">
        <v>219</v>
      </c>
      <c r="D147" s="138" t="s">
        <v>128</v>
      </c>
      <c r="E147" s="139" t="s">
        <v>318</v>
      </c>
      <c r="F147" s="209" t="s">
        <v>319</v>
      </c>
      <c r="G147" s="209"/>
      <c r="H147" s="209"/>
      <c r="I147" s="209"/>
      <c r="J147" s="140" t="s">
        <v>141</v>
      </c>
      <c r="K147" s="141">
        <v>2230.8229999999999</v>
      </c>
      <c r="L147" s="210"/>
      <c r="M147" s="210"/>
      <c r="N147" s="210">
        <f t="shared" si="10"/>
        <v>0</v>
      </c>
      <c r="O147" s="210"/>
      <c r="P147" s="210"/>
      <c r="Q147" s="210"/>
      <c r="R147" s="142"/>
      <c r="T147" s="143" t="s">
        <v>5</v>
      </c>
      <c r="U147" s="40" t="s">
        <v>37</v>
      </c>
      <c r="V147" s="144">
        <v>8.5999999999999993E-2</v>
      </c>
      <c r="W147" s="144">
        <f t="shared" si="11"/>
        <v>191.85077799999996</v>
      </c>
      <c r="X147" s="144">
        <v>2.3990000000000001E-2</v>
      </c>
      <c r="Y147" s="144">
        <f t="shared" si="12"/>
        <v>53.51744377</v>
      </c>
      <c r="Z147" s="144">
        <v>0</v>
      </c>
      <c r="AA147" s="145">
        <f t="shared" si="13"/>
        <v>0</v>
      </c>
      <c r="AR147" s="18" t="s">
        <v>85</v>
      </c>
      <c r="AT147" s="18" t="s">
        <v>128</v>
      </c>
      <c r="AU147" s="18" t="s">
        <v>79</v>
      </c>
      <c r="AY147" s="18" t="s">
        <v>127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8" t="s">
        <v>79</v>
      </c>
      <c r="BK147" s="146">
        <f t="shared" si="19"/>
        <v>0</v>
      </c>
      <c r="BL147" s="18" t="s">
        <v>85</v>
      </c>
      <c r="BM147" s="18" t="s">
        <v>320</v>
      </c>
    </row>
    <row r="148" spans="2:65" s="1" customFormat="1" ht="25.5" customHeight="1">
      <c r="B148" s="137"/>
      <c r="C148" s="138" t="s">
        <v>223</v>
      </c>
      <c r="D148" s="138" t="s">
        <v>128</v>
      </c>
      <c r="E148" s="139" t="s">
        <v>321</v>
      </c>
      <c r="F148" s="209" t="s">
        <v>322</v>
      </c>
      <c r="G148" s="209"/>
      <c r="H148" s="209"/>
      <c r="I148" s="209"/>
      <c r="J148" s="140" t="s">
        <v>141</v>
      </c>
      <c r="K148" s="141">
        <v>39.54</v>
      </c>
      <c r="L148" s="210"/>
      <c r="M148" s="210"/>
      <c r="N148" s="210">
        <f t="shared" si="10"/>
        <v>0</v>
      </c>
      <c r="O148" s="210"/>
      <c r="P148" s="210"/>
      <c r="Q148" s="210"/>
      <c r="R148" s="142"/>
      <c r="T148" s="143" t="s">
        <v>5</v>
      </c>
      <c r="U148" s="40" t="s">
        <v>37</v>
      </c>
      <c r="V148" s="144">
        <v>0.13827999999999999</v>
      </c>
      <c r="W148" s="144">
        <f t="shared" si="11"/>
        <v>5.4675911999999993</v>
      </c>
      <c r="X148" s="144">
        <v>5.1380000000000002E-2</v>
      </c>
      <c r="Y148" s="144">
        <f t="shared" si="12"/>
        <v>2.0315652000000002</v>
      </c>
      <c r="Z148" s="144">
        <v>0</v>
      </c>
      <c r="AA148" s="145">
        <f t="shared" si="13"/>
        <v>0</v>
      </c>
      <c r="AR148" s="18" t="s">
        <v>85</v>
      </c>
      <c r="AT148" s="18" t="s">
        <v>128</v>
      </c>
      <c r="AU148" s="18" t="s">
        <v>79</v>
      </c>
      <c r="AY148" s="18" t="s">
        <v>127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8" t="s">
        <v>79</v>
      </c>
      <c r="BK148" s="146">
        <f t="shared" si="19"/>
        <v>0</v>
      </c>
      <c r="BL148" s="18" t="s">
        <v>85</v>
      </c>
      <c r="BM148" s="18" t="s">
        <v>323</v>
      </c>
    </row>
    <row r="149" spans="2:65" s="1" customFormat="1" ht="16.5" customHeight="1">
      <c r="B149" s="137"/>
      <c r="C149" s="138" t="s">
        <v>227</v>
      </c>
      <c r="D149" s="138" t="s">
        <v>128</v>
      </c>
      <c r="E149" s="139" t="s">
        <v>324</v>
      </c>
      <c r="F149" s="209" t="s">
        <v>325</v>
      </c>
      <c r="G149" s="209"/>
      <c r="H149" s="209"/>
      <c r="I149" s="209"/>
      <c r="J149" s="140" t="s">
        <v>304</v>
      </c>
      <c r="K149" s="141">
        <v>138.71299999999999</v>
      </c>
      <c r="L149" s="210"/>
      <c r="M149" s="210"/>
      <c r="N149" s="210">
        <f t="shared" si="10"/>
        <v>0</v>
      </c>
      <c r="O149" s="210"/>
      <c r="P149" s="210"/>
      <c r="Q149" s="210"/>
      <c r="R149" s="142"/>
      <c r="T149" s="143" t="s">
        <v>5</v>
      </c>
      <c r="U149" s="40" t="s">
        <v>37</v>
      </c>
      <c r="V149" s="144">
        <v>0.18819</v>
      </c>
      <c r="W149" s="144">
        <f t="shared" si="11"/>
        <v>26.104399469999997</v>
      </c>
      <c r="X149" s="144">
        <v>4.0000000000000002E-4</v>
      </c>
      <c r="Y149" s="144">
        <f t="shared" si="12"/>
        <v>5.5485199999999998E-2</v>
      </c>
      <c r="Z149" s="144">
        <v>0</v>
      </c>
      <c r="AA149" s="145">
        <f t="shared" si="13"/>
        <v>0</v>
      </c>
      <c r="AR149" s="18" t="s">
        <v>85</v>
      </c>
      <c r="AT149" s="18" t="s">
        <v>128</v>
      </c>
      <c r="AU149" s="18" t="s">
        <v>79</v>
      </c>
      <c r="AY149" s="18" t="s">
        <v>127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8" t="s">
        <v>79</v>
      </c>
      <c r="BK149" s="146">
        <f t="shared" si="19"/>
        <v>0</v>
      </c>
      <c r="BL149" s="18" t="s">
        <v>85</v>
      </c>
      <c r="BM149" s="18" t="s">
        <v>326</v>
      </c>
    </row>
    <row r="150" spans="2:65" s="1" customFormat="1" ht="16.5" customHeight="1">
      <c r="B150" s="137"/>
      <c r="C150" s="138" t="s">
        <v>231</v>
      </c>
      <c r="D150" s="138" t="s">
        <v>128</v>
      </c>
      <c r="E150" s="139" t="s">
        <v>327</v>
      </c>
      <c r="F150" s="209" t="s">
        <v>328</v>
      </c>
      <c r="G150" s="209"/>
      <c r="H150" s="209"/>
      <c r="I150" s="209"/>
      <c r="J150" s="140" t="s">
        <v>304</v>
      </c>
      <c r="K150" s="141">
        <v>522.63</v>
      </c>
      <c r="L150" s="210"/>
      <c r="M150" s="210"/>
      <c r="N150" s="210">
        <f t="shared" si="10"/>
        <v>0</v>
      </c>
      <c r="O150" s="210"/>
      <c r="P150" s="210"/>
      <c r="Q150" s="210"/>
      <c r="R150" s="142"/>
      <c r="T150" s="143" t="s">
        <v>5</v>
      </c>
      <c r="U150" s="40" t="s">
        <v>37</v>
      </c>
      <c r="V150" s="144">
        <v>9.4030000000000002E-2</v>
      </c>
      <c r="W150" s="144">
        <f t="shared" si="11"/>
        <v>49.142898899999999</v>
      </c>
      <c r="X150" s="144">
        <v>6.9999999999999994E-5</v>
      </c>
      <c r="Y150" s="144">
        <f t="shared" si="12"/>
        <v>3.6584099999999994E-2</v>
      </c>
      <c r="Z150" s="144">
        <v>0</v>
      </c>
      <c r="AA150" s="145">
        <f t="shared" si="13"/>
        <v>0</v>
      </c>
      <c r="AR150" s="18" t="s">
        <v>85</v>
      </c>
      <c r="AT150" s="18" t="s">
        <v>128</v>
      </c>
      <c r="AU150" s="18" t="s">
        <v>79</v>
      </c>
      <c r="AY150" s="18" t="s">
        <v>127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8" t="s">
        <v>79</v>
      </c>
      <c r="BK150" s="146">
        <f t="shared" si="19"/>
        <v>0</v>
      </c>
      <c r="BL150" s="18" t="s">
        <v>85</v>
      </c>
      <c r="BM150" s="18" t="s">
        <v>329</v>
      </c>
    </row>
    <row r="151" spans="2:65" s="1" customFormat="1" ht="25.5" customHeight="1">
      <c r="B151" s="137"/>
      <c r="C151" s="138" t="s">
        <v>235</v>
      </c>
      <c r="D151" s="138" t="s">
        <v>128</v>
      </c>
      <c r="E151" s="139" t="s">
        <v>330</v>
      </c>
      <c r="F151" s="209" t="s">
        <v>331</v>
      </c>
      <c r="G151" s="209"/>
      <c r="H151" s="209"/>
      <c r="I151" s="209"/>
      <c r="J151" s="140" t="s">
        <v>304</v>
      </c>
      <c r="K151" s="141">
        <v>717.92</v>
      </c>
      <c r="L151" s="210"/>
      <c r="M151" s="210"/>
      <c r="N151" s="210">
        <f t="shared" si="10"/>
        <v>0</v>
      </c>
      <c r="O151" s="210"/>
      <c r="P151" s="210"/>
      <c r="Q151" s="210"/>
      <c r="R151" s="142"/>
      <c r="T151" s="143" t="s">
        <v>5</v>
      </c>
      <c r="U151" s="40" t="s">
        <v>37</v>
      </c>
      <c r="V151" s="144">
        <v>9.4E-2</v>
      </c>
      <c r="W151" s="144">
        <f t="shared" si="11"/>
        <v>67.484479999999991</v>
      </c>
      <c r="X151" s="144">
        <v>9.0000000000000006E-5</v>
      </c>
      <c r="Y151" s="144">
        <f t="shared" si="12"/>
        <v>6.4612799999999998E-2</v>
      </c>
      <c r="Z151" s="144">
        <v>0</v>
      </c>
      <c r="AA151" s="145">
        <f t="shared" si="13"/>
        <v>0</v>
      </c>
      <c r="AR151" s="18" t="s">
        <v>85</v>
      </c>
      <c r="AT151" s="18" t="s">
        <v>128</v>
      </c>
      <c r="AU151" s="18" t="s">
        <v>79</v>
      </c>
      <c r="AY151" s="18" t="s">
        <v>127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8" t="s">
        <v>79</v>
      </c>
      <c r="BK151" s="146">
        <f t="shared" si="19"/>
        <v>0</v>
      </c>
      <c r="BL151" s="18" t="s">
        <v>85</v>
      </c>
      <c r="BM151" s="18" t="s">
        <v>332</v>
      </c>
    </row>
    <row r="152" spans="2:65" s="1" customFormat="1" ht="16.5" customHeight="1">
      <c r="B152" s="137"/>
      <c r="C152" s="138" t="s">
        <v>333</v>
      </c>
      <c r="D152" s="138" t="s">
        <v>128</v>
      </c>
      <c r="E152" s="139" t="s">
        <v>334</v>
      </c>
      <c r="F152" s="209" t="s">
        <v>335</v>
      </c>
      <c r="G152" s="209"/>
      <c r="H152" s="209"/>
      <c r="I152" s="209"/>
      <c r="J152" s="140" t="s">
        <v>304</v>
      </c>
      <c r="K152" s="141">
        <v>329.10500000000002</v>
      </c>
      <c r="L152" s="210"/>
      <c r="M152" s="210"/>
      <c r="N152" s="210">
        <f t="shared" si="10"/>
        <v>0</v>
      </c>
      <c r="O152" s="210"/>
      <c r="P152" s="210"/>
      <c r="Q152" s="210"/>
      <c r="R152" s="142"/>
      <c r="T152" s="143" t="s">
        <v>5</v>
      </c>
      <c r="U152" s="40" t="s">
        <v>37</v>
      </c>
      <c r="V152" s="144">
        <v>9.4049999999999995E-2</v>
      </c>
      <c r="W152" s="144">
        <f t="shared" si="11"/>
        <v>30.952325250000001</v>
      </c>
      <c r="X152" s="144">
        <v>1E-4</v>
      </c>
      <c r="Y152" s="144">
        <f t="shared" si="12"/>
        <v>3.2910500000000002E-2</v>
      </c>
      <c r="Z152" s="144">
        <v>0</v>
      </c>
      <c r="AA152" s="145">
        <f t="shared" si="13"/>
        <v>0</v>
      </c>
      <c r="AR152" s="18" t="s">
        <v>85</v>
      </c>
      <c r="AT152" s="18" t="s">
        <v>128</v>
      </c>
      <c r="AU152" s="18" t="s">
        <v>79</v>
      </c>
      <c r="AY152" s="18" t="s">
        <v>127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8" t="s">
        <v>79</v>
      </c>
      <c r="BK152" s="146">
        <f t="shared" si="19"/>
        <v>0</v>
      </c>
      <c r="BL152" s="18" t="s">
        <v>85</v>
      </c>
      <c r="BM152" s="18" t="s">
        <v>336</v>
      </c>
    </row>
    <row r="153" spans="2:65" s="1" customFormat="1" ht="25.5" customHeight="1">
      <c r="B153" s="137"/>
      <c r="C153" s="138" t="s">
        <v>337</v>
      </c>
      <c r="D153" s="138" t="s">
        <v>128</v>
      </c>
      <c r="E153" s="139" t="s">
        <v>164</v>
      </c>
      <c r="F153" s="209" t="s">
        <v>165</v>
      </c>
      <c r="G153" s="209"/>
      <c r="H153" s="209"/>
      <c r="I153" s="209"/>
      <c r="J153" s="140" t="s">
        <v>166</v>
      </c>
      <c r="K153" s="141">
        <v>0.59199999999999997</v>
      </c>
      <c r="L153" s="210"/>
      <c r="M153" s="210"/>
      <c r="N153" s="210">
        <f t="shared" si="10"/>
        <v>0</v>
      </c>
      <c r="O153" s="210"/>
      <c r="P153" s="210"/>
      <c r="Q153" s="210"/>
      <c r="R153" s="142"/>
      <c r="T153" s="143" t="s">
        <v>5</v>
      </c>
      <c r="U153" s="40" t="s">
        <v>37</v>
      </c>
      <c r="V153" s="144">
        <v>0.59799999999999998</v>
      </c>
      <c r="W153" s="144">
        <f t="shared" si="11"/>
        <v>0.35401599999999994</v>
      </c>
      <c r="X153" s="144">
        <v>0</v>
      </c>
      <c r="Y153" s="144">
        <f t="shared" si="12"/>
        <v>0</v>
      </c>
      <c r="Z153" s="144">
        <v>0</v>
      </c>
      <c r="AA153" s="145">
        <f t="shared" si="13"/>
        <v>0</v>
      </c>
      <c r="AR153" s="18" t="s">
        <v>85</v>
      </c>
      <c r="AT153" s="18" t="s">
        <v>128</v>
      </c>
      <c r="AU153" s="18" t="s">
        <v>79</v>
      </c>
      <c r="AY153" s="18" t="s">
        <v>127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8" t="s">
        <v>79</v>
      </c>
      <c r="BK153" s="146">
        <f t="shared" si="19"/>
        <v>0</v>
      </c>
      <c r="BL153" s="18" t="s">
        <v>85</v>
      </c>
      <c r="BM153" s="18" t="s">
        <v>167</v>
      </c>
    </row>
    <row r="154" spans="2:65" s="1" customFormat="1" ht="25.5" customHeight="1">
      <c r="B154" s="137"/>
      <c r="C154" s="138" t="s">
        <v>338</v>
      </c>
      <c r="D154" s="138" t="s">
        <v>128</v>
      </c>
      <c r="E154" s="139" t="s">
        <v>169</v>
      </c>
      <c r="F154" s="209" t="s">
        <v>170</v>
      </c>
      <c r="G154" s="209"/>
      <c r="H154" s="209"/>
      <c r="I154" s="209"/>
      <c r="J154" s="140" t="s">
        <v>166</v>
      </c>
      <c r="K154" s="141">
        <v>8.8800000000000008</v>
      </c>
      <c r="L154" s="210"/>
      <c r="M154" s="210"/>
      <c r="N154" s="210">
        <f t="shared" si="10"/>
        <v>0</v>
      </c>
      <c r="O154" s="210"/>
      <c r="P154" s="210"/>
      <c r="Q154" s="210"/>
      <c r="R154" s="142"/>
      <c r="T154" s="143" t="s">
        <v>5</v>
      </c>
      <c r="U154" s="40" t="s">
        <v>37</v>
      </c>
      <c r="V154" s="144">
        <v>7.0000000000000001E-3</v>
      </c>
      <c r="W154" s="144">
        <f t="shared" si="11"/>
        <v>6.2160000000000007E-2</v>
      </c>
      <c r="X154" s="144">
        <v>0</v>
      </c>
      <c r="Y154" s="144">
        <f t="shared" si="12"/>
        <v>0</v>
      </c>
      <c r="Z154" s="144">
        <v>0</v>
      </c>
      <c r="AA154" s="145">
        <f t="shared" si="13"/>
        <v>0</v>
      </c>
      <c r="AR154" s="18" t="s">
        <v>85</v>
      </c>
      <c r="AT154" s="18" t="s">
        <v>128</v>
      </c>
      <c r="AU154" s="18" t="s">
        <v>79</v>
      </c>
      <c r="AY154" s="18" t="s">
        <v>127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8" t="s">
        <v>79</v>
      </c>
      <c r="BK154" s="146">
        <f t="shared" si="19"/>
        <v>0</v>
      </c>
      <c r="BL154" s="18" t="s">
        <v>85</v>
      </c>
      <c r="BM154" s="18" t="s">
        <v>171</v>
      </c>
    </row>
    <row r="155" spans="2:65" s="1" customFormat="1" ht="25.5" customHeight="1">
      <c r="B155" s="137"/>
      <c r="C155" s="138" t="s">
        <v>339</v>
      </c>
      <c r="D155" s="138" t="s">
        <v>128</v>
      </c>
      <c r="E155" s="139" t="s">
        <v>173</v>
      </c>
      <c r="F155" s="209" t="s">
        <v>174</v>
      </c>
      <c r="G155" s="209"/>
      <c r="H155" s="209"/>
      <c r="I155" s="209"/>
      <c r="J155" s="140" t="s">
        <v>166</v>
      </c>
      <c r="K155" s="141">
        <v>0.59199999999999997</v>
      </c>
      <c r="L155" s="210"/>
      <c r="M155" s="210"/>
      <c r="N155" s="210">
        <f t="shared" si="10"/>
        <v>0</v>
      </c>
      <c r="O155" s="210"/>
      <c r="P155" s="210"/>
      <c r="Q155" s="210"/>
      <c r="R155" s="142"/>
      <c r="T155" s="143" t="s">
        <v>5</v>
      </c>
      <c r="U155" s="40" t="s">
        <v>37</v>
      </c>
      <c r="V155" s="144">
        <v>0.89</v>
      </c>
      <c r="W155" s="144">
        <f t="shared" si="11"/>
        <v>0.52688000000000001</v>
      </c>
      <c r="X155" s="144">
        <v>0</v>
      </c>
      <c r="Y155" s="144">
        <f t="shared" si="12"/>
        <v>0</v>
      </c>
      <c r="Z155" s="144">
        <v>0</v>
      </c>
      <c r="AA155" s="145">
        <f t="shared" si="13"/>
        <v>0</v>
      </c>
      <c r="AR155" s="18" t="s">
        <v>85</v>
      </c>
      <c r="AT155" s="18" t="s">
        <v>128</v>
      </c>
      <c r="AU155" s="18" t="s">
        <v>79</v>
      </c>
      <c r="AY155" s="18" t="s">
        <v>127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8" t="s">
        <v>79</v>
      </c>
      <c r="BK155" s="146">
        <f t="shared" si="19"/>
        <v>0</v>
      </c>
      <c r="BL155" s="18" t="s">
        <v>85</v>
      </c>
      <c r="BM155" s="18" t="s">
        <v>175</v>
      </c>
    </row>
    <row r="156" spans="2:65" s="1" customFormat="1" ht="25.5" customHeight="1">
      <c r="B156" s="137"/>
      <c r="C156" s="138" t="s">
        <v>340</v>
      </c>
      <c r="D156" s="138" t="s">
        <v>128</v>
      </c>
      <c r="E156" s="139" t="s">
        <v>177</v>
      </c>
      <c r="F156" s="209" t="s">
        <v>178</v>
      </c>
      <c r="G156" s="209"/>
      <c r="H156" s="209"/>
      <c r="I156" s="209"/>
      <c r="J156" s="140" t="s">
        <v>166</v>
      </c>
      <c r="K156" s="141">
        <v>2.96</v>
      </c>
      <c r="L156" s="210"/>
      <c r="M156" s="210"/>
      <c r="N156" s="210">
        <f t="shared" si="10"/>
        <v>0</v>
      </c>
      <c r="O156" s="210"/>
      <c r="P156" s="210"/>
      <c r="Q156" s="210"/>
      <c r="R156" s="142"/>
      <c r="T156" s="143" t="s">
        <v>5</v>
      </c>
      <c r="U156" s="40" t="s">
        <v>37</v>
      </c>
      <c r="V156" s="144">
        <v>0.1</v>
      </c>
      <c r="W156" s="144">
        <f t="shared" si="11"/>
        <v>0.29599999999999999</v>
      </c>
      <c r="X156" s="144">
        <v>0</v>
      </c>
      <c r="Y156" s="144">
        <f t="shared" si="12"/>
        <v>0</v>
      </c>
      <c r="Z156" s="144">
        <v>0</v>
      </c>
      <c r="AA156" s="145">
        <f t="shared" si="13"/>
        <v>0</v>
      </c>
      <c r="AR156" s="18" t="s">
        <v>85</v>
      </c>
      <c r="AT156" s="18" t="s">
        <v>128</v>
      </c>
      <c r="AU156" s="18" t="s">
        <v>79</v>
      </c>
      <c r="AY156" s="18" t="s">
        <v>127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8" t="s">
        <v>79</v>
      </c>
      <c r="BK156" s="146">
        <f t="shared" si="19"/>
        <v>0</v>
      </c>
      <c r="BL156" s="18" t="s">
        <v>85</v>
      </c>
      <c r="BM156" s="18" t="s">
        <v>179</v>
      </c>
    </row>
    <row r="157" spans="2:65" s="1" customFormat="1" ht="16.5" customHeight="1">
      <c r="B157" s="137"/>
      <c r="C157" s="138" t="s">
        <v>341</v>
      </c>
      <c r="D157" s="138" t="s">
        <v>128</v>
      </c>
      <c r="E157" s="139" t="s">
        <v>181</v>
      </c>
      <c r="F157" s="209" t="s">
        <v>182</v>
      </c>
      <c r="G157" s="209"/>
      <c r="H157" s="209"/>
      <c r="I157" s="209"/>
      <c r="J157" s="140" t="s">
        <v>166</v>
      </c>
      <c r="K157" s="141">
        <v>0.59199999999999997</v>
      </c>
      <c r="L157" s="210"/>
      <c r="M157" s="210"/>
      <c r="N157" s="210">
        <f t="shared" si="10"/>
        <v>0</v>
      </c>
      <c r="O157" s="210"/>
      <c r="P157" s="210"/>
      <c r="Q157" s="210"/>
      <c r="R157" s="142"/>
      <c r="T157" s="143" t="s">
        <v>5</v>
      </c>
      <c r="U157" s="40" t="s">
        <v>37</v>
      </c>
      <c r="V157" s="144">
        <v>0</v>
      </c>
      <c r="W157" s="144">
        <f t="shared" si="11"/>
        <v>0</v>
      </c>
      <c r="X157" s="144">
        <v>0</v>
      </c>
      <c r="Y157" s="144">
        <f t="shared" si="12"/>
        <v>0</v>
      </c>
      <c r="Z157" s="144">
        <v>0</v>
      </c>
      <c r="AA157" s="145">
        <f t="shared" si="13"/>
        <v>0</v>
      </c>
      <c r="AR157" s="18" t="s">
        <v>85</v>
      </c>
      <c r="AT157" s="18" t="s">
        <v>128</v>
      </c>
      <c r="AU157" s="18" t="s">
        <v>79</v>
      </c>
      <c r="AY157" s="18" t="s">
        <v>127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8" t="s">
        <v>79</v>
      </c>
      <c r="BK157" s="146">
        <f t="shared" si="19"/>
        <v>0</v>
      </c>
      <c r="BL157" s="18" t="s">
        <v>85</v>
      </c>
      <c r="BM157" s="18" t="s">
        <v>183</v>
      </c>
    </row>
    <row r="158" spans="2:65" s="9" customFormat="1" ht="29.85" customHeight="1">
      <c r="B158" s="126"/>
      <c r="C158" s="127"/>
      <c r="D158" s="136" t="s">
        <v>243</v>
      </c>
      <c r="E158" s="136"/>
      <c r="F158" s="136"/>
      <c r="G158" s="136"/>
      <c r="H158" s="136"/>
      <c r="I158" s="136"/>
      <c r="J158" s="136"/>
      <c r="K158" s="136"/>
      <c r="L158" s="136"/>
      <c r="M158" s="136"/>
      <c r="N158" s="221">
        <f>BK158</f>
        <v>0</v>
      </c>
      <c r="O158" s="222"/>
      <c r="P158" s="222"/>
      <c r="Q158" s="222"/>
      <c r="R158" s="129"/>
      <c r="T158" s="130"/>
      <c r="U158" s="127"/>
      <c r="V158" s="127"/>
      <c r="W158" s="131">
        <f>W159</f>
        <v>759.23452799999995</v>
      </c>
      <c r="X158" s="127"/>
      <c r="Y158" s="131">
        <f>Y159</f>
        <v>0</v>
      </c>
      <c r="Z158" s="127"/>
      <c r="AA158" s="132">
        <f>AA159</f>
        <v>0</v>
      </c>
      <c r="AR158" s="133" t="s">
        <v>76</v>
      </c>
      <c r="AT158" s="134" t="s">
        <v>69</v>
      </c>
      <c r="AU158" s="134" t="s">
        <v>76</v>
      </c>
      <c r="AY158" s="133" t="s">
        <v>127</v>
      </c>
      <c r="BK158" s="135">
        <f>BK159</f>
        <v>0</v>
      </c>
    </row>
    <row r="159" spans="2:65" s="1" customFormat="1" ht="38.25" customHeight="1">
      <c r="B159" s="137"/>
      <c r="C159" s="138" t="s">
        <v>342</v>
      </c>
      <c r="D159" s="138" t="s">
        <v>128</v>
      </c>
      <c r="E159" s="139" t="s">
        <v>343</v>
      </c>
      <c r="F159" s="209" t="s">
        <v>344</v>
      </c>
      <c r="G159" s="209"/>
      <c r="H159" s="209"/>
      <c r="I159" s="209"/>
      <c r="J159" s="140" t="s">
        <v>166</v>
      </c>
      <c r="K159" s="141">
        <v>308.25599999999997</v>
      </c>
      <c r="L159" s="210"/>
      <c r="M159" s="210"/>
      <c r="N159" s="210">
        <f>ROUND(L159*K159,2)</f>
        <v>0</v>
      </c>
      <c r="O159" s="210"/>
      <c r="P159" s="210"/>
      <c r="Q159" s="210"/>
      <c r="R159" s="142"/>
      <c r="T159" s="143" t="s">
        <v>5</v>
      </c>
      <c r="U159" s="40" t="s">
        <v>37</v>
      </c>
      <c r="V159" s="144">
        <v>2.4630000000000001</v>
      </c>
      <c r="W159" s="144">
        <f>V159*K159</f>
        <v>759.23452799999995</v>
      </c>
      <c r="X159" s="144">
        <v>0</v>
      </c>
      <c r="Y159" s="144">
        <f>X159*K159</f>
        <v>0</v>
      </c>
      <c r="Z159" s="144">
        <v>0</v>
      </c>
      <c r="AA159" s="145">
        <f>Z159*K159</f>
        <v>0</v>
      </c>
      <c r="AR159" s="18" t="s">
        <v>85</v>
      </c>
      <c r="AT159" s="18" t="s">
        <v>128</v>
      </c>
      <c r="AU159" s="18" t="s">
        <v>79</v>
      </c>
      <c r="AY159" s="18" t="s">
        <v>127</v>
      </c>
      <c r="BE159" s="146">
        <f>IF(U159="základná",N159,0)</f>
        <v>0</v>
      </c>
      <c r="BF159" s="146">
        <f>IF(U159="znížená",N159,0)</f>
        <v>0</v>
      </c>
      <c r="BG159" s="146">
        <f>IF(U159="zákl. prenesená",N159,0)</f>
        <v>0</v>
      </c>
      <c r="BH159" s="146">
        <f>IF(U159="zníž. prenesená",N159,0)</f>
        <v>0</v>
      </c>
      <c r="BI159" s="146">
        <f>IF(U159="nulová",N159,0)</f>
        <v>0</v>
      </c>
      <c r="BJ159" s="18" t="s">
        <v>79</v>
      </c>
      <c r="BK159" s="146">
        <f>ROUND(L159*K159,2)</f>
        <v>0</v>
      </c>
      <c r="BL159" s="18" t="s">
        <v>85</v>
      </c>
      <c r="BM159" s="18" t="s">
        <v>345</v>
      </c>
    </row>
    <row r="160" spans="2:65" s="9" customFormat="1" ht="37.35" customHeight="1">
      <c r="B160" s="126"/>
      <c r="C160" s="127"/>
      <c r="D160" s="128" t="s">
        <v>110</v>
      </c>
      <c r="E160" s="128"/>
      <c r="F160" s="128"/>
      <c r="G160" s="128"/>
      <c r="H160" s="128"/>
      <c r="I160" s="128"/>
      <c r="J160" s="128"/>
      <c r="K160" s="128"/>
      <c r="L160" s="128"/>
      <c r="M160" s="128"/>
      <c r="N160" s="216">
        <f>BK160</f>
        <v>0</v>
      </c>
      <c r="O160" s="217"/>
      <c r="P160" s="217"/>
      <c r="Q160" s="217"/>
      <c r="R160" s="129"/>
      <c r="T160" s="130"/>
      <c r="U160" s="127"/>
      <c r="V160" s="127"/>
      <c r="W160" s="131">
        <f>W161+W173</f>
        <v>237.23724820000001</v>
      </c>
      <c r="X160" s="127"/>
      <c r="Y160" s="131">
        <f>Y161+Y173</f>
        <v>0.360767</v>
      </c>
      <c r="Z160" s="127"/>
      <c r="AA160" s="132">
        <f>AA161+AA173</f>
        <v>0.59243358000000002</v>
      </c>
      <c r="AR160" s="133" t="s">
        <v>79</v>
      </c>
      <c r="AT160" s="134" t="s">
        <v>69</v>
      </c>
      <c r="AU160" s="134" t="s">
        <v>70</v>
      </c>
      <c r="AY160" s="133" t="s">
        <v>127</v>
      </c>
      <c r="BK160" s="135">
        <f>BK161+BK173</f>
        <v>0</v>
      </c>
    </row>
    <row r="161" spans="2:65" s="9" customFormat="1" ht="19.899999999999999" customHeight="1">
      <c r="B161" s="126"/>
      <c r="C161" s="127"/>
      <c r="D161" s="136" t="s">
        <v>244</v>
      </c>
      <c r="E161" s="136"/>
      <c r="F161" s="136"/>
      <c r="G161" s="136"/>
      <c r="H161" s="136"/>
      <c r="I161" s="136"/>
      <c r="J161" s="136"/>
      <c r="K161" s="136"/>
      <c r="L161" s="136"/>
      <c r="M161" s="136"/>
      <c r="N161" s="214">
        <f>BK161</f>
        <v>0</v>
      </c>
      <c r="O161" s="215"/>
      <c r="P161" s="215"/>
      <c r="Q161" s="215"/>
      <c r="R161" s="129"/>
      <c r="T161" s="130"/>
      <c r="U161" s="127"/>
      <c r="V161" s="127"/>
      <c r="W161" s="131">
        <f>SUM(W162:W172)</f>
        <v>232.8044482</v>
      </c>
      <c r="X161" s="127"/>
      <c r="Y161" s="131">
        <f>SUM(Y162:Y172)</f>
        <v>0.36036699999999999</v>
      </c>
      <c r="Z161" s="127"/>
      <c r="AA161" s="132">
        <f>SUM(AA162:AA172)</f>
        <v>0.59243358000000002</v>
      </c>
      <c r="AR161" s="133" t="s">
        <v>79</v>
      </c>
      <c r="AT161" s="134" t="s">
        <v>69</v>
      </c>
      <c r="AU161" s="134" t="s">
        <v>76</v>
      </c>
      <c r="AY161" s="133" t="s">
        <v>127</v>
      </c>
      <c r="BK161" s="135">
        <f>SUM(BK162:BK172)</f>
        <v>0</v>
      </c>
    </row>
    <row r="162" spans="2:65" s="1" customFormat="1" ht="25.5" customHeight="1">
      <c r="B162" s="137"/>
      <c r="C162" s="138" t="s">
        <v>346</v>
      </c>
      <c r="D162" s="138" t="s">
        <v>128</v>
      </c>
      <c r="E162" s="139" t="s">
        <v>347</v>
      </c>
      <c r="F162" s="209" t="s">
        <v>348</v>
      </c>
      <c r="G162" s="209"/>
      <c r="H162" s="209"/>
      <c r="I162" s="209"/>
      <c r="J162" s="140" t="s">
        <v>304</v>
      </c>
      <c r="K162" s="141">
        <v>73.87</v>
      </c>
      <c r="L162" s="210"/>
      <c r="M162" s="210"/>
      <c r="N162" s="210">
        <f t="shared" ref="N162:N172" si="20">ROUND(L162*K162,2)</f>
        <v>0</v>
      </c>
      <c r="O162" s="210"/>
      <c r="P162" s="210"/>
      <c r="Q162" s="210"/>
      <c r="R162" s="142"/>
      <c r="T162" s="143" t="s">
        <v>5</v>
      </c>
      <c r="U162" s="40" t="s">
        <v>37</v>
      </c>
      <c r="V162" s="144">
        <v>0.12046</v>
      </c>
      <c r="W162" s="144">
        <f t="shared" ref="W162:W172" si="21">V162*K162</f>
        <v>8.8983802000000001</v>
      </c>
      <c r="X162" s="144">
        <v>4.4000000000000002E-4</v>
      </c>
      <c r="Y162" s="144">
        <f t="shared" ref="Y162:Y172" si="22">X162*K162</f>
        <v>3.2502800000000005E-2</v>
      </c>
      <c r="Z162" s="144">
        <v>0</v>
      </c>
      <c r="AA162" s="145">
        <f t="shared" ref="AA162:AA172" si="23">Z162*K162</f>
        <v>0</v>
      </c>
      <c r="AR162" s="18" t="s">
        <v>187</v>
      </c>
      <c r="AT162" s="18" t="s">
        <v>128</v>
      </c>
      <c r="AU162" s="18" t="s">
        <v>79</v>
      </c>
      <c r="AY162" s="18" t="s">
        <v>127</v>
      </c>
      <c r="BE162" s="146">
        <f t="shared" ref="BE162:BE172" si="24">IF(U162="základná",N162,0)</f>
        <v>0</v>
      </c>
      <c r="BF162" s="146">
        <f t="shared" ref="BF162:BF172" si="25">IF(U162="znížená",N162,0)</f>
        <v>0</v>
      </c>
      <c r="BG162" s="146">
        <f t="shared" ref="BG162:BG172" si="26">IF(U162="zákl. prenesená",N162,0)</f>
        <v>0</v>
      </c>
      <c r="BH162" s="146">
        <f t="shared" ref="BH162:BH172" si="27">IF(U162="zníž. prenesená",N162,0)</f>
        <v>0</v>
      </c>
      <c r="BI162" s="146">
        <f t="shared" ref="BI162:BI172" si="28">IF(U162="nulová",N162,0)</f>
        <v>0</v>
      </c>
      <c r="BJ162" s="18" t="s">
        <v>79</v>
      </c>
      <c r="BK162" s="146">
        <f t="shared" ref="BK162:BK172" si="29">ROUND(L162*K162,2)</f>
        <v>0</v>
      </c>
      <c r="BL162" s="18" t="s">
        <v>187</v>
      </c>
      <c r="BM162" s="18" t="s">
        <v>349</v>
      </c>
    </row>
    <row r="163" spans="2:65" s="1" customFormat="1" ht="38.25" customHeight="1">
      <c r="B163" s="137"/>
      <c r="C163" s="138" t="s">
        <v>350</v>
      </c>
      <c r="D163" s="138" t="s">
        <v>128</v>
      </c>
      <c r="E163" s="139" t="s">
        <v>351</v>
      </c>
      <c r="F163" s="209" t="s">
        <v>352</v>
      </c>
      <c r="G163" s="209"/>
      <c r="H163" s="209"/>
      <c r="I163" s="209"/>
      <c r="J163" s="140" t="s">
        <v>304</v>
      </c>
      <c r="K163" s="141">
        <v>42.24</v>
      </c>
      <c r="L163" s="210"/>
      <c r="M163" s="210"/>
      <c r="N163" s="210">
        <f t="shared" si="20"/>
        <v>0</v>
      </c>
      <c r="O163" s="210"/>
      <c r="P163" s="210"/>
      <c r="Q163" s="210"/>
      <c r="R163" s="142"/>
      <c r="T163" s="143" t="s">
        <v>5</v>
      </c>
      <c r="U163" s="40" t="s">
        <v>37</v>
      </c>
      <c r="V163" s="144">
        <v>5.6000000000000001E-2</v>
      </c>
      <c r="W163" s="144">
        <f t="shared" si="21"/>
        <v>2.36544</v>
      </c>
      <c r="X163" s="144">
        <v>0</v>
      </c>
      <c r="Y163" s="144">
        <f t="shared" si="22"/>
        <v>0</v>
      </c>
      <c r="Z163" s="144">
        <v>3.47E-3</v>
      </c>
      <c r="AA163" s="145">
        <f t="shared" si="23"/>
        <v>0.1465728</v>
      </c>
      <c r="AR163" s="18" t="s">
        <v>187</v>
      </c>
      <c r="AT163" s="18" t="s">
        <v>128</v>
      </c>
      <c r="AU163" s="18" t="s">
        <v>79</v>
      </c>
      <c r="AY163" s="18" t="s">
        <v>127</v>
      </c>
      <c r="BE163" s="146">
        <f t="shared" si="24"/>
        <v>0</v>
      </c>
      <c r="BF163" s="146">
        <f t="shared" si="25"/>
        <v>0</v>
      </c>
      <c r="BG163" s="146">
        <f t="shared" si="26"/>
        <v>0</v>
      </c>
      <c r="BH163" s="146">
        <f t="shared" si="27"/>
        <v>0</v>
      </c>
      <c r="BI163" s="146">
        <f t="shared" si="28"/>
        <v>0</v>
      </c>
      <c r="BJ163" s="18" t="s">
        <v>79</v>
      </c>
      <c r="BK163" s="146">
        <f t="shared" si="29"/>
        <v>0</v>
      </c>
      <c r="BL163" s="18" t="s">
        <v>187</v>
      </c>
      <c r="BM163" s="18" t="s">
        <v>353</v>
      </c>
    </row>
    <row r="164" spans="2:65" s="1" customFormat="1" ht="25.5" customHeight="1">
      <c r="B164" s="137"/>
      <c r="C164" s="138" t="s">
        <v>354</v>
      </c>
      <c r="D164" s="138" t="s">
        <v>128</v>
      </c>
      <c r="E164" s="139" t="s">
        <v>355</v>
      </c>
      <c r="F164" s="209" t="s">
        <v>356</v>
      </c>
      <c r="G164" s="209"/>
      <c r="H164" s="209"/>
      <c r="I164" s="209"/>
      <c r="J164" s="140" t="s">
        <v>304</v>
      </c>
      <c r="K164" s="141">
        <v>286.5</v>
      </c>
      <c r="L164" s="210"/>
      <c r="M164" s="210"/>
      <c r="N164" s="210">
        <f t="shared" si="20"/>
        <v>0</v>
      </c>
      <c r="O164" s="210"/>
      <c r="P164" s="210"/>
      <c r="Q164" s="210"/>
      <c r="R164" s="142"/>
      <c r="T164" s="143" t="s">
        <v>5</v>
      </c>
      <c r="U164" s="40" t="s">
        <v>37</v>
      </c>
      <c r="V164" s="144">
        <v>0.48432999999999998</v>
      </c>
      <c r="W164" s="144">
        <f t="shared" si="21"/>
        <v>138.76054500000001</v>
      </c>
      <c r="X164" s="144">
        <v>6.3000000000000003E-4</v>
      </c>
      <c r="Y164" s="144">
        <f t="shared" si="22"/>
        <v>0.18049500000000002</v>
      </c>
      <c r="Z164" s="144">
        <v>0</v>
      </c>
      <c r="AA164" s="145">
        <f t="shared" si="23"/>
        <v>0</v>
      </c>
      <c r="AR164" s="18" t="s">
        <v>187</v>
      </c>
      <c r="AT164" s="18" t="s">
        <v>128</v>
      </c>
      <c r="AU164" s="18" t="s">
        <v>79</v>
      </c>
      <c r="AY164" s="18" t="s">
        <v>127</v>
      </c>
      <c r="BE164" s="146">
        <f t="shared" si="24"/>
        <v>0</v>
      </c>
      <c r="BF164" s="146">
        <f t="shared" si="25"/>
        <v>0</v>
      </c>
      <c r="BG164" s="146">
        <f t="shared" si="26"/>
        <v>0</v>
      </c>
      <c r="BH164" s="146">
        <f t="shared" si="27"/>
        <v>0</v>
      </c>
      <c r="BI164" s="146">
        <f t="shared" si="28"/>
        <v>0</v>
      </c>
      <c r="BJ164" s="18" t="s">
        <v>79</v>
      </c>
      <c r="BK164" s="146">
        <f t="shared" si="29"/>
        <v>0</v>
      </c>
      <c r="BL164" s="18" t="s">
        <v>187</v>
      </c>
      <c r="BM164" s="18" t="s">
        <v>357</v>
      </c>
    </row>
    <row r="165" spans="2:65" s="1" customFormat="1" ht="25.5" customHeight="1">
      <c r="B165" s="137"/>
      <c r="C165" s="138" t="s">
        <v>358</v>
      </c>
      <c r="D165" s="138" t="s">
        <v>128</v>
      </c>
      <c r="E165" s="139" t="s">
        <v>359</v>
      </c>
      <c r="F165" s="209" t="s">
        <v>360</v>
      </c>
      <c r="G165" s="209"/>
      <c r="H165" s="209"/>
      <c r="I165" s="209"/>
      <c r="J165" s="140" t="s">
        <v>304</v>
      </c>
      <c r="K165" s="141">
        <v>286.5</v>
      </c>
      <c r="L165" s="210"/>
      <c r="M165" s="210"/>
      <c r="N165" s="210">
        <f t="shared" si="20"/>
        <v>0</v>
      </c>
      <c r="O165" s="210"/>
      <c r="P165" s="210"/>
      <c r="Q165" s="210"/>
      <c r="R165" s="142"/>
      <c r="T165" s="143" t="s">
        <v>5</v>
      </c>
      <c r="U165" s="40" t="s">
        <v>37</v>
      </c>
      <c r="V165" s="144">
        <v>7.4999999999999997E-2</v>
      </c>
      <c r="W165" s="144">
        <f t="shared" si="21"/>
        <v>21.487500000000001</v>
      </c>
      <c r="X165" s="144">
        <v>0</v>
      </c>
      <c r="Y165" s="144">
        <f t="shared" si="22"/>
        <v>0</v>
      </c>
      <c r="Z165" s="144">
        <v>1.3500000000000001E-3</v>
      </c>
      <c r="AA165" s="145">
        <f t="shared" si="23"/>
        <v>0.38677500000000004</v>
      </c>
      <c r="AR165" s="18" t="s">
        <v>187</v>
      </c>
      <c r="AT165" s="18" t="s">
        <v>128</v>
      </c>
      <c r="AU165" s="18" t="s">
        <v>79</v>
      </c>
      <c r="AY165" s="18" t="s">
        <v>127</v>
      </c>
      <c r="BE165" s="146">
        <f t="shared" si="24"/>
        <v>0</v>
      </c>
      <c r="BF165" s="146">
        <f t="shared" si="25"/>
        <v>0</v>
      </c>
      <c r="BG165" s="146">
        <f t="shared" si="26"/>
        <v>0</v>
      </c>
      <c r="BH165" s="146">
        <f t="shared" si="27"/>
        <v>0</v>
      </c>
      <c r="BI165" s="146">
        <f t="shared" si="28"/>
        <v>0</v>
      </c>
      <c r="BJ165" s="18" t="s">
        <v>79</v>
      </c>
      <c r="BK165" s="146">
        <f t="shared" si="29"/>
        <v>0</v>
      </c>
      <c r="BL165" s="18" t="s">
        <v>187</v>
      </c>
      <c r="BM165" s="18" t="s">
        <v>361</v>
      </c>
    </row>
    <row r="166" spans="2:65" s="1" customFormat="1" ht="25.5" customHeight="1">
      <c r="B166" s="137"/>
      <c r="C166" s="138" t="s">
        <v>362</v>
      </c>
      <c r="D166" s="138" t="s">
        <v>128</v>
      </c>
      <c r="E166" s="139" t="s">
        <v>363</v>
      </c>
      <c r="F166" s="209" t="s">
        <v>364</v>
      </c>
      <c r="G166" s="209"/>
      <c r="H166" s="209"/>
      <c r="I166" s="209"/>
      <c r="J166" s="140" t="s">
        <v>304</v>
      </c>
      <c r="K166" s="141">
        <v>17.481000000000002</v>
      </c>
      <c r="L166" s="210"/>
      <c r="M166" s="210"/>
      <c r="N166" s="210">
        <f t="shared" si="20"/>
        <v>0</v>
      </c>
      <c r="O166" s="210"/>
      <c r="P166" s="210"/>
      <c r="Q166" s="210"/>
      <c r="R166" s="142"/>
      <c r="T166" s="143" t="s">
        <v>5</v>
      </c>
      <c r="U166" s="40" t="s">
        <v>37</v>
      </c>
      <c r="V166" s="144">
        <v>4.7E-2</v>
      </c>
      <c r="W166" s="144">
        <f t="shared" si="21"/>
        <v>0.82160700000000009</v>
      </c>
      <c r="X166" s="144">
        <v>0</v>
      </c>
      <c r="Y166" s="144">
        <f t="shared" si="22"/>
        <v>0</v>
      </c>
      <c r="Z166" s="144">
        <v>3.3800000000000002E-3</v>
      </c>
      <c r="AA166" s="145">
        <f t="shared" si="23"/>
        <v>5.9085780000000011E-2</v>
      </c>
      <c r="AR166" s="18" t="s">
        <v>187</v>
      </c>
      <c r="AT166" s="18" t="s">
        <v>128</v>
      </c>
      <c r="AU166" s="18" t="s">
        <v>79</v>
      </c>
      <c r="AY166" s="18" t="s">
        <v>127</v>
      </c>
      <c r="BE166" s="146">
        <f t="shared" si="24"/>
        <v>0</v>
      </c>
      <c r="BF166" s="146">
        <f t="shared" si="25"/>
        <v>0</v>
      </c>
      <c r="BG166" s="146">
        <f t="shared" si="26"/>
        <v>0</v>
      </c>
      <c r="BH166" s="146">
        <f t="shared" si="27"/>
        <v>0</v>
      </c>
      <c r="BI166" s="146">
        <f t="shared" si="28"/>
        <v>0</v>
      </c>
      <c r="BJ166" s="18" t="s">
        <v>79</v>
      </c>
      <c r="BK166" s="146">
        <f t="shared" si="29"/>
        <v>0</v>
      </c>
      <c r="BL166" s="18" t="s">
        <v>187</v>
      </c>
      <c r="BM166" s="18" t="s">
        <v>365</v>
      </c>
    </row>
    <row r="167" spans="2:65" s="1" customFormat="1" ht="25.5" customHeight="1">
      <c r="B167" s="137"/>
      <c r="C167" s="138" t="s">
        <v>366</v>
      </c>
      <c r="D167" s="138" t="s">
        <v>128</v>
      </c>
      <c r="E167" s="139" t="s">
        <v>367</v>
      </c>
      <c r="F167" s="209" t="s">
        <v>368</v>
      </c>
      <c r="G167" s="209"/>
      <c r="H167" s="209"/>
      <c r="I167" s="209"/>
      <c r="J167" s="140" t="s">
        <v>304</v>
      </c>
      <c r="K167" s="141">
        <v>27.88</v>
      </c>
      <c r="L167" s="210"/>
      <c r="M167" s="210"/>
      <c r="N167" s="210">
        <f t="shared" si="20"/>
        <v>0</v>
      </c>
      <c r="O167" s="210"/>
      <c r="P167" s="210"/>
      <c r="Q167" s="210"/>
      <c r="R167" s="142"/>
      <c r="T167" s="143" t="s">
        <v>5</v>
      </c>
      <c r="U167" s="40" t="s">
        <v>37</v>
      </c>
      <c r="V167" s="144">
        <v>0.64995999999999998</v>
      </c>
      <c r="W167" s="144">
        <f t="shared" si="21"/>
        <v>18.120884799999999</v>
      </c>
      <c r="X167" s="144">
        <v>3.5899999999999999E-3</v>
      </c>
      <c r="Y167" s="144">
        <f t="shared" si="22"/>
        <v>0.10008919999999999</v>
      </c>
      <c r="Z167" s="144">
        <v>0</v>
      </c>
      <c r="AA167" s="145">
        <f t="shared" si="23"/>
        <v>0</v>
      </c>
      <c r="AR167" s="18" t="s">
        <v>187</v>
      </c>
      <c r="AT167" s="18" t="s">
        <v>128</v>
      </c>
      <c r="AU167" s="18" t="s">
        <v>79</v>
      </c>
      <c r="AY167" s="18" t="s">
        <v>127</v>
      </c>
      <c r="BE167" s="146">
        <f t="shared" si="24"/>
        <v>0</v>
      </c>
      <c r="BF167" s="146">
        <f t="shared" si="25"/>
        <v>0</v>
      </c>
      <c r="BG167" s="146">
        <f t="shared" si="26"/>
        <v>0</v>
      </c>
      <c r="BH167" s="146">
        <f t="shared" si="27"/>
        <v>0</v>
      </c>
      <c r="BI167" s="146">
        <f t="shared" si="28"/>
        <v>0</v>
      </c>
      <c r="BJ167" s="18" t="s">
        <v>79</v>
      </c>
      <c r="BK167" s="146">
        <f t="shared" si="29"/>
        <v>0</v>
      </c>
      <c r="BL167" s="18" t="s">
        <v>187</v>
      </c>
      <c r="BM167" s="18" t="s">
        <v>369</v>
      </c>
    </row>
    <row r="168" spans="2:65" s="1" customFormat="1" ht="16.5" customHeight="1">
      <c r="B168" s="137"/>
      <c r="C168" s="138" t="s">
        <v>370</v>
      </c>
      <c r="D168" s="138" t="s">
        <v>128</v>
      </c>
      <c r="E168" s="139" t="s">
        <v>371</v>
      </c>
      <c r="F168" s="209" t="s">
        <v>372</v>
      </c>
      <c r="G168" s="209"/>
      <c r="H168" s="209"/>
      <c r="I168" s="209"/>
      <c r="J168" s="140" t="s">
        <v>131</v>
      </c>
      <c r="K168" s="141">
        <v>8</v>
      </c>
      <c r="L168" s="210"/>
      <c r="M168" s="210"/>
      <c r="N168" s="210">
        <f t="shared" si="20"/>
        <v>0</v>
      </c>
      <c r="O168" s="210"/>
      <c r="P168" s="210"/>
      <c r="Q168" s="210"/>
      <c r="R168" s="142"/>
      <c r="T168" s="143" t="s">
        <v>5</v>
      </c>
      <c r="U168" s="40" t="s">
        <v>37</v>
      </c>
      <c r="V168" s="144">
        <v>0.22345999999999999</v>
      </c>
      <c r="W168" s="144">
        <f t="shared" si="21"/>
        <v>1.7876799999999999</v>
      </c>
      <c r="X168" s="144">
        <v>4.0999999999999999E-4</v>
      </c>
      <c r="Y168" s="144">
        <f t="shared" si="22"/>
        <v>3.2799999999999999E-3</v>
      </c>
      <c r="Z168" s="144">
        <v>0</v>
      </c>
      <c r="AA168" s="145">
        <f t="shared" si="23"/>
        <v>0</v>
      </c>
      <c r="AR168" s="18" t="s">
        <v>187</v>
      </c>
      <c r="AT168" s="18" t="s">
        <v>128</v>
      </c>
      <c r="AU168" s="18" t="s">
        <v>79</v>
      </c>
      <c r="AY168" s="18" t="s">
        <v>127</v>
      </c>
      <c r="BE168" s="146">
        <f t="shared" si="24"/>
        <v>0</v>
      </c>
      <c r="BF168" s="146">
        <f t="shared" si="25"/>
        <v>0</v>
      </c>
      <c r="BG168" s="146">
        <f t="shared" si="26"/>
        <v>0</v>
      </c>
      <c r="BH168" s="146">
        <f t="shared" si="27"/>
        <v>0</v>
      </c>
      <c r="BI168" s="146">
        <f t="shared" si="28"/>
        <v>0</v>
      </c>
      <c r="BJ168" s="18" t="s">
        <v>79</v>
      </c>
      <c r="BK168" s="146">
        <f t="shared" si="29"/>
        <v>0</v>
      </c>
      <c r="BL168" s="18" t="s">
        <v>187</v>
      </c>
      <c r="BM168" s="18" t="s">
        <v>373</v>
      </c>
    </row>
    <row r="169" spans="2:65" s="1" customFormat="1" ht="25.5" customHeight="1">
      <c r="B169" s="137"/>
      <c r="C169" s="138" t="s">
        <v>374</v>
      </c>
      <c r="D169" s="138" t="s">
        <v>128</v>
      </c>
      <c r="E169" s="139" t="s">
        <v>375</v>
      </c>
      <c r="F169" s="209" t="s">
        <v>376</v>
      </c>
      <c r="G169" s="209"/>
      <c r="H169" s="209"/>
      <c r="I169" s="209"/>
      <c r="J169" s="140" t="s">
        <v>304</v>
      </c>
      <c r="K169" s="141">
        <v>42.24</v>
      </c>
      <c r="L169" s="210"/>
      <c r="M169" s="210"/>
      <c r="N169" s="210">
        <f t="shared" si="20"/>
        <v>0</v>
      </c>
      <c r="O169" s="210"/>
      <c r="P169" s="210"/>
      <c r="Q169" s="210"/>
      <c r="R169" s="142"/>
      <c r="T169" s="143" t="s">
        <v>5</v>
      </c>
      <c r="U169" s="40" t="s">
        <v>37</v>
      </c>
      <c r="V169" s="144">
        <v>0.89112999999999998</v>
      </c>
      <c r="W169" s="144">
        <f t="shared" si="21"/>
        <v>37.641331200000003</v>
      </c>
      <c r="X169" s="144">
        <v>1E-3</v>
      </c>
      <c r="Y169" s="144">
        <f t="shared" si="22"/>
        <v>4.224E-2</v>
      </c>
      <c r="Z169" s="144">
        <v>0</v>
      </c>
      <c r="AA169" s="145">
        <f t="shared" si="23"/>
        <v>0</v>
      </c>
      <c r="AR169" s="18" t="s">
        <v>187</v>
      </c>
      <c r="AT169" s="18" t="s">
        <v>128</v>
      </c>
      <c r="AU169" s="18" t="s">
        <v>79</v>
      </c>
      <c r="AY169" s="18" t="s">
        <v>127</v>
      </c>
      <c r="BE169" s="146">
        <f t="shared" si="24"/>
        <v>0</v>
      </c>
      <c r="BF169" s="146">
        <f t="shared" si="25"/>
        <v>0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8" t="s">
        <v>79</v>
      </c>
      <c r="BK169" s="146">
        <f t="shared" si="29"/>
        <v>0</v>
      </c>
      <c r="BL169" s="18" t="s">
        <v>187</v>
      </c>
      <c r="BM169" s="18" t="s">
        <v>377</v>
      </c>
    </row>
    <row r="170" spans="2:65" s="1" customFormat="1" ht="25.5" customHeight="1">
      <c r="B170" s="137"/>
      <c r="C170" s="138" t="s">
        <v>378</v>
      </c>
      <c r="D170" s="138" t="s">
        <v>128</v>
      </c>
      <c r="E170" s="139" t="s">
        <v>379</v>
      </c>
      <c r="F170" s="209" t="s">
        <v>380</v>
      </c>
      <c r="G170" s="209"/>
      <c r="H170" s="209"/>
      <c r="I170" s="209"/>
      <c r="J170" s="140" t="s">
        <v>131</v>
      </c>
      <c r="K170" s="141">
        <v>4</v>
      </c>
      <c r="L170" s="210"/>
      <c r="M170" s="210"/>
      <c r="N170" s="210">
        <f t="shared" si="20"/>
        <v>0</v>
      </c>
      <c r="O170" s="210"/>
      <c r="P170" s="210"/>
      <c r="Q170" s="210"/>
      <c r="R170" s="142"/>
      <c r="T170" s="143" t="s">
        <v>5</v>
      </c>
      <c r="U170" s="40" t="s">
        <v>37</v>
      </c>
      <c r="V170" s="144">
        <v>0.30915999999999999</v>
      </c>
      <c r="W170" s="144">
        <f t="shared" si="21"/>
        <v>1.23664</v>
      </c>
      <c r="X170" s="144">
        <v>1.1E-4</v>
      </c>
      <c r="Y170" s="144">
        <f t="shared" si="22"/>
        <v>4.4000000000000002E-4</v>
      </c>
      <c r="Z170" s="144">
        <v>0</v>
      </c>
      <c r="AA170" s="145">
        <f t="shared" si="23"/>
        <v>0</v>
      </c>
      <c r="AR170" s="18" t="s">
        <v>187</v>
      </c>
      <c r="AT170" s="18" t="s">
        <v>128</v>
      </c>
      <c r="AU170" s="18" t="s">
        <v>79</v>
      </c>
      <c r="AY170" s="18" t="s">
        <v>127</v>
      </c>
      <c r="BE170" s="146">
        <f t="shared" si="24"/>
        <v>0</v>
      </c>
      <c r="BF170" s="146">
        <f t="shared" si="25"/>
        <v>0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8" t="s">
        <v>79</v>
      </c>
      <c r="BK170" s="146">
        <f t="shared" si="29"/>
        <v>0</v>
      </c>
      <c r="BL170" s="18" t="s">
        <v>187</v>
      </c>
      <c r="BM170" s="18" t="s">
        <v>381</v>
      </c>
    </row>
    <row r="171" spans="2:65" s="1" customFormat="1" ht="16.5" customHeight="1">
      <c r="B171" s="137"/>
      <c r="C171" s="150" t="s">
        <v>382</v>
      </c>
      <c r="D171" s="150" t="s">
        <v>268</v>
      </c>
      <c r="E171" s="151" t="s">
        <v>383</v>
      </c>
      <c r="F171" s="219" t="s">
        <v>384</v>
      </c>
      <c r="G171" s="219"/>
      <c r="H171" s="219"/>
      <c r="I171" s="219"/>
      <c r="J171" s="152" t="s">
        <v>131</v>
      </c>
      <c r="K171" s="153">
        <v>4</v>
      </c>
      <c r="L171" s="220"/>
      <c r="M171" s="220"/>
      <c r="N171" s="220">
        <f t="shared" si="20"/>
        <v>0</v>
      </c>
      <c r="O171" s="210"/>
      <c r="P171" s="210"/>
      <c r="Q171" s="210"/>
      <c r="R171" s="142"/>
      <c r="T171" s="143" t="s">
        <v>5</v>
      </c>
      <c r="U171" s="40" t="s">
        <v>37</v>
      </c>
      <c r="V171" s="144">
        <v>0</v>
      </c>
      <c r="W171" s="144">
        <f t="shared" si="21"/>
        <v>0</v>
      </c>
      <c r="X171" s="144">
        <v>3.3E-4</v>
      </c>
      <c r="Y171" s="144">
        <f t="shared" si="22"/>
        <v>1.32E-3</v>
      </c>
      <c r="Z171" s="144">
        <v>0</v>
      </c>
      <c r="AA171" s="145">
        <f t="shared" si="23"/>
        <v>0</v>
      </c>
      <c r="AR171" s="18" t="s">
        <v>339</v>
      </c>
      <c r="AT171" s="18" t="s">
        <v>268</v>
      </c>
      <c r="AU171" s="18" t="s">
        <v>79</v>
      </c>
      <c r="AY171" s="18" t="s">
        <v>127</v>
      </c>
      <c r="BE171" s="146">
        <f t="shared" si="24"/>
        <v>0</v>
      </c>
      <c r="BF171" s="146">
        <f t="shared" si="25"/>
        <v>0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8" t="s">
        <v>79</v>
      </c>
      <c r="BK171" s="146">
        <f t="shared" si="29"/>
        <v>0</v>
      </c>
      <c r="BL171" s="18" t="s">
        <v>187</v>
      </c>
      <c r="BM171" s="18" t="s">
        <v>385</v>
      </c>
    </row>
    <row r="172" spans="2:65" s="1" customFormat="1" ht="25.5" customHeight="1">
      <c r="B172" s="137"/>
      <c r="C172" s="138" t="s">
        <v>386</v>
      </c>
      <c r="D172" s="138" t="s">
        <v>128</v>
      </c>
      <c r="E172" s="139" t="s">
        <v>387</v>
      </c>
      <c r="F172" s="209" t="s">
        <v>388</v>
      </c>
      <c r="G172" s="209"/>
      <c r="H172" s="209"/>
      <c r="I172" s="209"/>
      <c r="J172" s="140" t="s">
        <v>166</v>
      </c>
      <c r="K172" s="141">
        <v>0.36</v>
      </c>
      <c r="L172" s="210"/>
      <c r="M172" s="210"/>
      <c r="N172" s="210">
        <f t="shared" si="20"/>
        <v>0</v>
      </c>
      <c r="O172" s="210"/>
      <c r="P172" s="210"/>
      <c r="Q172" s="210"/>
      <c r="R172" s="142"/>
      <c r="T172" s="143" t="s">
        <v>5</v>
      </c>
      <c r="U172" s="40" t="s">
        <v>37</v>
      </c>
      <c r="V172" s="144">
        <v>4.6790000000000003</v>
      </c>
      <c r="W172" s="144">
        <f t="shared" si="21"/>
        <v>1.6844399999999999</v>
      </c>
      <c r="X172" s="144">
        <v>0</v>
      </c>
      <c r="Y172" s="144">
        <f t="shared" si="22"/>
        <v>0</v>
      </c>
      <c r="Z172" s="144">
        <v>0</v>
      </c>
      <c r="AA172" s="145">
        <f t="shared" si="23"/>
        <v>0</v>
      </c>
      <c r="AR172" s="18" t="s">
        <v>187</v>
      </c>
      <c r="AT172" s="18" t="s">
        <v>128</v>
      </c>
      <c r="AU172" s="18" t="s">
        <v>79</v>
      </c>
      <c r="AY172" s="18" t="s">
        <v>127</v>
      </c>
      <c r="BE172" s="146">
        <f t="shared" si="24"/>
        <v>0</v>
      </c>
      <c r="BF172" s="146">
        <f t="shared" si="25"/>
        <v>0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8" t="s">
        <v>79</v>
      </c>
      <c r="BK172" s="146">
        <f t="shared" si="29"/>
        <v>0</v>
      </c>
      <c r="BL172" s="18" t="s">
        <v>187</v>
      </c>
      <c r="BM172" s="18" t="s">
        <v>389</v>
      </c>
    </row>
    <row r="173" spans="2:65" s="9" customFormat="1" ht="29.85" customHeight="1">
      <c r="B173" s="126"/>
      <c r="C173" s="127"/>
      <c r="D173" s="136" t="s">
        <v>245</v>
      </c>
      <c r="E173" s="136"/>
      <c r="F173" s="136"/>
      <c r="G173" s="136"/>
      <c r="H173" s="136"/>
      <c r="I173" s="136"/>
      <c r="J173" s="136"/>
      <c r="K173" s="136"/>
      <c r="L173" s="136"/>
      <c r="M173" s="136"/>
      <c r="N173" s="221">
        <f>BK173</f>
        <v>0</v>
      </c>
      <c r="O173" s="222"/>
      <c r="P173" s="222"/>
      <c r="Q173" s="222"/>
      <c r="R173" s="129"/>
      <c r="T173" s="130"/>
      <c r="U173" s="127"/>
      <c r="V173" s="127"/>
      <c r="W173" s="131">
        <f>W174</f>
        <v>4.4328000000000003</v>
      </c>
      <c r="X173" s="127"/>
      <c r="Y173" s="131">
        <f>Y174</f>
        <v>4.0000000000000002E-4</v>
      </c>
      <c r="Z173" s="127"/>
      <c r="AA173" s="132">
        <f>AA174</f>
        <v>0</v>
      </c>
      <c r="AR173" s="133" t="s">
        <v>79</v>
      </c>
      <c r="AT173" s="134" t="s">
        <v>69</v>
      </c>
      <c r="AU173" s="134" t="s">
        <v>76</v>
      </c>
      <c r="AY173" s="133" t="s">
        <v>127</v>
      </c>
      <c r="BK173" s="135">
        <f>BK174</f>
        <v>0</v>
      </c>
    </row>
    <row r="174" spans="2:65" s="1" customFormat="1" ht="25.5" customHeight="1">
      <c r="B174" s="137"/>
      <c r="C174" s="138" t="s">
        <v>390</v>
      </c>
      <c r="D174" s="138" t="s">
        <v>128</v>
      </c>
      <c r="E174" s="139" t="s">
        <v>391</v>
      </c>
      <c r="F174" s="209" t="s">
        <v>392</v>
      </c>
      <c r="G174" s="209"/>
      <c r="H174" s="209"/>
      <c r="I174" s="209"/>
      <c r="J174" s="140" t="s">
        <v>304</v>
      </c>
      <c r="K174" s="141">
        <v>8</v>
      </c>
      <c r="L174" s="210"/>
      <c r="M174" s="210"/>
      <c r="N174" s="210">
        <f>ROUND(L174*K174,2)</f>
        <v>0</v>
      </c>
      <c r="O174" s="210"/>
      <c r="P174" s="210"/>
      <c r="Q174" s="210"/>
      <c r="R174" s="142"/>
      <c r="T174" s="143" t="s">
        <v>5</v>
      </c>
      <c r="U174" s="147" t="s">
        <v>37</v>
      </c>
      <c r="V174" s="148">
        <v>0.55410000000000004</v>
      </c>
      <c r="W174" s="148">
        <f>V174*K174</f>
        <v>4.4328000000000003</v>
      </c>
      <c r="X174" s="148">
        <v>5.0000000000000002E-5</v>
      </c>
      <c r="Y174" s="148">
        <f>X174*K174</f>
        <v>4.0000000000000002E-4</v>
      </c>
      <c r="Z174" s="148">
        <v>0</v>
      </c>
      <c r="AA174" s="149">
        <f>Z174*K174</f>
        <v>0</v>
      </c>
      <c r="AR174" s="18" t="s">
        <v>187</v>
      </c>
      <c r="AT174" s="18" t="s">
        <v>128</v>
      </c>
      <c r="AU174" s="18" t="s">
        <v>79</v>
      </c>
      <c r="AY174" s="18" t="s">
        <v>127</v>
      </c>
      <c r="BE174" s="146">
        <f>IF(U174="základná",N174,0)</f>
        <v>0</v>
      </c>
      <c r="BF174" s="146">
        <f>IF(U174="znížená",N174,0)</f>
        <v>0</v>
      </c>
      <c r="BG174" s="146">
        <f>IF(U174="zákl. prenesená",N174,0)</f>
        <v>0</v>
      </c>
      <c r="BH174" s="146">
        <f>IF(U174="zníž. prenesená",N174,0)</f>
        <v>0</v>
      </c>
      <c r="BI174" s="146">
        <f>IF(U174="nulová",N174,0)</f>
        <v>0</v>
      </c>
      <c r="BJ174" s="18" t="s">
        <v>79</v>
      </c>
      <c r="BK174" s="146">
        <f>ROUND(L174*K174,2)</f>
        <v>0</v>
      </c>
      <c r="BL174" s="18" t="s">
        <v>187</v>
      </c>
      <c r="BM174" s="18" t="s">
        <v>393</v>
      </c>
    </row>
    <row r="175" spans="2:65" s="1" customFormat="1" ht="6.95" customHeight="1">
      <c r="B175" s="55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7"/>
    </row>
  </sheetData>
  <mergeCells count="210">
    <mergeCell ref="H1:K1"/>
    <mergeCell ref="S2:AC2"/>
    <mergeCell ref="F172:I172"/>
    <mergeCell ref="L172:M172"/>
    <mergeCell ref="N172:Q172"/>
    <mergeCell ref="F174:I174"/>
    <mergeCell ref="L174:M174"/>
    <mergeCell ref="N174:Q174"/>
    <mergeCell ref="N118:Q118"/>
    <mergeCell ref="N119:Q119"/>
    <mergeCell ref="N120:Q120"/>
    <mergeCell ref="N126:Q126"/>
    <mergeCell ref="N130:Q130"/>
    <mergeCell ref="N141:Q141"/>
    <mergeCell ref="N158:Q158"/>
    <mergeCell ref="N160:Q160"/>
    <mergeCell ref="N161:Q161"/>
    <mergeCell ref="N173:Q173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57:I157"/>
    <mergeCell ref="L157:M157"/>
    <mergeCell ref="N157:Q157"/>
    <mergeCell ref="F159:I159"/>
    <mergeCell ref="L159:M159"/>
    <mergeCell ref="N159:Q159"/>
    <mergeCell ref="F162:I162"/>
    <mergeCell ref="L162:M162"/>
    <mergeCell ref="N162:Q162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8:I128"/>
    <mergeCell ref="L128:M128"/>
    <mergeCell ref="N128:Q128"/>
    <mergeCell ref="F129:I129"/>
    <mergeCell ref="L129:M129"/>
    <mergeCell ref="N129:Q129"/>
    <mergeCell ref="F131:I131"/>
    <mergeCell ref="L131:M131"/>
    <mergeCell ref="N131:Q131"/>
    <mergeCell ref="F124:I124"/>
    <mergeCell ref="L124:M124"/>
    <mergeCell ref="N124:Q124"/>
    <mergeCell ref="F125:I125"/>
    <mergeCell ref="L125:M125"/>
    <mergeCell ref="N125:Q125"/>
    <mergeCell ref="F127:I127"/>
    <mergeCell ref="L127:M127"/>
    <mergeCell ref="N127:Q127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ácia rozpočtu"/>
    <hyperlink ref="L1" location="C117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8"/>
  <sheetViews>
    <sheetView showGridLines="0" workbookViewId="0">
      <pane ySplit="1" topLeftCell="A155" activePane="bottomLeft" state="frozen"/>
      <selection pane="bottomLeft" activeCell="L122" sqref="L122:M17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92</v>
      </c>
      <c r="G1" s="13"/>
      <c r="H1" s="218" t="s">
        <v>93</v>
      </c>
      <c r="I1" s="218"/>
      <c r="J1" s="218"/>
      <c r="K1" s="218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89" t="s">
        <v>8</v>
      </c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8" t="s">
        <v>84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70</v>
      </c>
    </row>
    <row r="4" spans="1:66" ht="36.950000000000003" customHeight="1">
      <c r="B4" s="22"/>
      <c r="C4" s="156" t="s">
        <v>97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191" t="str">
        <f>'Rekapitulácia stavby'!K6</f>
        <v>Zníženie energetickej náročnosti objektu výrobnej haly Vígľaš-Pstruša</v>
      </c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24"/>
      <c r="R6" s="23"/>
    </row>
    <row r="7" spans="1:66" s="1" customFormat="1" ht="32.85" customHeight="1">
      <c r="B7" s="31"/>
      <c r="C7" s="32"/>
      <c r="D7" s="27" t="s">
        <v>98</v>
      </c>
      <c r="E7" s="32"/>
      <c r="F7" s="160" t="s">
        <v>394</v>
      </c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32"/>
      <c r="R7" s="33"/>
    </row>
    <row r="8" spans="1:66" s="1" customFormat="1" ht="14.45" customHeight="1">
      <c r="B8" s="31"/>
      <c r="C8" s="32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26" t="s">
        <v>100</v>
      </c>
      <c r="G9" s="32"/>
      <c r="H9" s="32"/>
      <c r="I9" s="32"/>
      <c r="J9" s="32"/>
      <c r="K9" s="32"/>
      <c r="L9" s="32"/>
      <c r="M9" s="28" t="s">
        <v>22</v>
      </c>
      <c r="N9" s="32"/>
      <c r="O9" s="194">
        <f>'Rekapitulácia stavby'!AN8</f>
        <v>43881</v>
      </c>
      <c r="P9" s="194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58" t="str">
        <f>IF('Rekapitulácia stavby'!AN10="","",'Rekapitulácia stavby'!AN10)</f>
        <v/>
      </c>
      <c r="P11" s="15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158" t="str">
        <f>IF('Rekapitulácia stavby'!AN11="","",'Rekapitulácia stavby'!AN11)</f>
        <v/>
      </c>
      <c r="P12" s="15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58" t="str">
        <f>IF('Rekapitulácia stavby'!AN13="","",'Rekapitulácia stavby'!AN13)</f>
        <v/>
      </c>
      <c r="P14" s="15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158" t="str">
        <f>IF('Rekapitulácia stavby'!AN14="","",'Rekapitulácia stavby'!AN14)</f>
        <v/>
      </c>
      <c r="P15" s="15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28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58" t="str">
        <f>IF('Rekapitulácia stavby'!AN16="","",'Rekapitulácia stavby'!AN16)</f>
        <v/>
      </c>
      <c r="P17" s="15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IF('Rekapitulácia stavby'!E17="","",'Rekapitulácia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158" t="str">
        <f>IF('Rekapitulácia stavby'!AN17="","",'Rekapitulácia stavby'!AN17)</f>
        <v/>
      </c>
      <c r="P18" s="15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58" t="str">
        <f>IF('Rekapitulácia stavby'!AN19="","",'Rekapitulácia stavby'!AN19)</f>
        <v/>
      </c>
      <c r="P20" s="15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158" t="str">
        <f>IF('Rekapitulácia stavby'!AN20="","",'Rekapitulácia stavby'!AN20)</f>
        <v/>
      </c>
      <c r="P21" s="15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61" t="s">
        <v>5</v>
      </c>
      <c r="F24" s="161"/>
      <c r="G24" s="161"/>
      <c r="H24" s="161"/>
      <c r="I24" s="161"/>
      <c r="J24" s="161"/>
      <c r="K24" s="161"/>
      <c r="L24" s="16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101</v>
      </c>
      <c r="E27" s="32"/>
      <c r="F27" s="32"/>
      <c r="G27" s="32"/>
      <c r="H27" s="32"/>
      <c r="I27" s="32"/>
      <c r="J27" s="32"/>
      <c r="K27" s="32"/>
      <c r="L27" s="32"/>
      <c r="M27" s="162">
        <f>N88</f>
        <v>0</v>
      </c>
      <c r="N27" s="162"/>
      <c r="O27" s="162"/>
      <c r="P27" s="162"/>
      <c r="Q27" s="32"/>
      <c r="R27" s="33"/>
    </row>
    <row r="28" spans="2:18" s="1" customFormat="1" ht="14.45" customHeight="1">
      <c r="B28" s="31"/>
      <c r="C28" s="32"/>
      <c r="D28" s="30" t="s">
        <v>102</v>
      </c>
      <c r="E28" s="32"/>
      <c r="F28" s="32"/>
      <c r="G28" s="32"/>
      <c r="H28" s="32"/>
      <c r="I28" s="32"/>
      <c r="J28" s="32"/>
      <c r="K28" s="32"/>
      <c r="L28" s="32"/>
      <c r="M28" s="162">
        <f>N100</f>
        <v>0</v>
      </c>
      <c r="N28" s="162"/>
      <c r="O28" s="162"/>
      <c r="P28" s="16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195">
        <f>ROUND(M27+M28,2)</f>
        <v>0</v>
      </c>
      <c r="N30" s="193"/>
      <c r="O30" s="193"/>
      <c r="P30" s="193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4" t="s">
        <v>36</v>
      </c>
      <c r="H32" s="196">
        <f>ROUND((SUM(BE100:BE101)+SUM(BE119:BE167)), 2)</f>
        <v>0</v>
      </c>
      <c r="I32" s="193"/>
      <c r="J32" s="193"/>
      <c r="K32" s="32"/>
      <c r="L32" s="32"/>
      <c r="M32" s="196">
        <f>ROUND(ROUND((SUM(BE100:BE101)+SUM(BE119:BE167)), 2)*F32, 2)</f>
        <v>0</v>
      </c>
      <c r="N32" s="193"/>
      <c r="O32" s="193"/>
      <c r="P32" s="193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4" t="s">
        <v>36</v>
      </c>
      <c r="H33" s="196">
        <f>ROUND((SUM(BF100:BF101)+SUM(BF119:BF167)), 2)</f>
        <v>0</v>
      </c>
      <c r="I33" s="193"/>
      <c r="J33" s="193"/>
      <c r="K33" s="32"/>
      <c r="L33" s="32"/>
      <c r="M33" s="196">
        <f>ROUND(ROUND((SUM(BF100:BF101)+SUM(BF119:BF167)), 2)*F33, 2)</f>
        <v>0</v>
      </c>
      <c r="N33" s="193"/>
      <c r="O33" s="193"/>
      <c r="P33" s="19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4" t="s">
        <v>36</v>
      </c>
      <c r="H34" s="196">
        <f>ROUND((SUM(BG100:BG101)+SUM(BG119:BG167)), 2)</f>
        <v>0</v>
      </c>
      <c r="I34" s="193"/>
      <c r="J34" s="193"/>
      <c r="K34" s="32"/>
      <c r="L34" s="32"/>
      <c r="M34" s="196">
        <v>0</v>
      </c>
      <c r="N34" s="193"/>
      <c r="O34" s="193"/>
      <c r="P34" s="19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4" t="s">
        <v>36</v>
      </c>
      <c r="H35" s="196">
        <f>ROUND((SUM(BH100:BH101)+SUM(BH119:BH167)), 2)</f>
        <v>0</v>
      </c>
      <c r="I35" s="193"/>
      <c r="J35" s="193"/>
      <c r="K35" s="32"/>
      <c r="L35" s="32"/>
      <c r="M35" s="196">
        <v>0</v>
      </c>
      <c r="N35" s="193"/>
      <c r="O35" s="193"/>
      <c r="P35" s="193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196">
        <f>ROUND((SUM(BI100:BI101)+SUM(BI119:BI167)), 2)</f>
        <v>0</v>
      </c>
      <c r="I36" s="193"/>
      <c r="J36" s="193"/>
      <c r="K36" s="32"/>
      <c r="L36" s="32"/>
      <c r="M36" s="196">
        <v>0</v>
      </c>
      <c r="N36" s="193"/>
      <c r="O36" s="193"/>
      <c r="P36" s="193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197">
        <f>SUM(M30:M36)</f>
        <v>0</v>
      </c>
      <c r="M38" s="197"/>
      <c r="N38" s="197"/>
      <c r="O38" s="197"/>
      <c r="P38" s="198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6" t="s">
        <v>103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191" t="str">
        <f>F6</f>
        <v>Zníženie energetickej náročnosti objektu výrobnej haly Vígľaš-Pstruša</v>
      </c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32"/>
      <c r="R78" s="33"/>
    </row>
    <row r="79" spans="2:18" s="1" customFormat="1" ht="36.950000000000003" customHeight="1">
      <c r="B79" s="31"/>
      <c r="C79" s="65" t="s">
        <v>98</v>
      </c>
      <c r="D79" s="32"/>
      <c r="E79" s="32"/>
      <c r="F79" s="172" t="str">
        <f>F7</f>
        <v>3 - Zateplenie strechy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>Vígľaš - Pstruša</v>
      </c>
      <c r="G81" s="32"/>
      <c r="H81" s="32"/>
      <c r="I81" s="32"/>
      <c r="J81" s="32"/>
      <c r="K81" s="28" t="s">
        <v>22</v>
      </c>
      <c r="L81" s="32"/>
      <c r="M81" s="194">
        <f>IF(O9="","",O9)</f>
        <v>43881</v>
      </c>
      <c r="N81" s="194"/>
      <c r="O81" s="194"/>
      <c r="P81" s="194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28</v>
      </c>
      <c r="L83" s="32"/>
      <c r="M83" s="158" t="str">
        <f>E18</f>
        <v xml:space="preserve"> </v>
      </c>
      <c r="N83" s="158"/>
      <c r="O83" s="158"/>
      <c r="P83" s="158"/>
      <c r="Q83" s="15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58" t="str">
        <f>E21</f>
        <v xml:space="preserve"> </v>
      </c>
      <c r="N84" s="158"/>
      <c r="O84" s="158"/>
      <c r="P84" s="158"/>
      <c r="Q84" s="15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9" t="s">
        <v>104</v>
      </c>
      <c r="D86" s="200"/>
      <c r="E86" s="200"/>
      <c r="F86" s="200"/>
      <c r="G86" s="200"/>
      <c r="H86" s="100"/>
      <c r="I86" s="100"/>
      <c r="J86" s="100"/>
      <c r="K86" s="100"/>
      <c r="L86" s="100"/>
      <c r="M86" s="100"/>
      <c r="N86" s="199" t="s">
        <v>105</v>
      </c>
      <c r="O86" s="200"/>
      <c r="P86" s="200"/>
      <c r="Q86" s="200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7">
        <f>N119</f>
        <v>0</v>
      </c>
      <c r="O88" s="201"/>
      <c r="P88" s="201"/>
      <c r="Q88" s="201"/>
      <c r="R88" s="33"/>
      <c r="AU88" s="18" t="s">
        <v>107</v>
      </c>
    </row>
    <row r="89" spans="2:47" s="6" customFormat="1" ht="24.95" customHeight="1">
      <c r="B89" s="109"/>
      <c r="C89" s="110"/>
      <c r="D89" s="111" t="s">
        <v>108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2">
        <f>N120</f>
        <v>0</v>
      </c>
      <c r="O89" s="203"/>
      <c r="P89" s="203"/>
      <c r="Q89" s="203"/>
      <c r="R89" s="112"/>
    </row>
    <row r="90" spans="2:47" s="7" customFormat="1" ht="19.899999999999999" customHeight="1">
      <c r="B90" s="113"/>
      <c r="C90" s="114"/>
      <c r="D90" s="115" t="s">
        <v>395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04">
        <f>N121</f>
        <v>0</v>
      </c>
      <c r="O90" s="205"/>
      <c r="P90" s="205"/>
      <c r="Q90" s="205"/>
      <c r="R90" s="116"/>
    </row>
    <row r="91" spans="2:47" s="7" customFormat="1" ht="19.899999999999999" customHeight="1">
      <c r="B91" s="113"/>
      <c r="C91" s="114"/>
      <c r="D91" s="115" t="s">
        <v>109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04">
        <f>N126</f>
        <v>0</v>
      </c>
      <c r="O91" s="205"/>
      <c r="P91" s="205"/>
      <c r="Q91" s="205"/>
      <c r="R91" s="116"/>
    </row>
    <row r="92" spans="2:47" s="7" customFormat="1" ht="19.899999999999999" customHeight="1">
      <c r="B92" s="113"/>
      <c r="C92" s="114"/>
      <c r="D92" s="115" t="s">
        <v>243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04">
        <f>N132</f>
        <v>0</v>
      </c>
      <c r="O92" s="205"/>
      <c r="P92" s="205"/>
      <c r="Q92" s="205"/>
      <c r="R92" s="116"/>
    </row>
    <row r="93" spans="2:47" s="6" customFormat="1" ht="24.95" customHeight="1">
      <c r="B93" s="109"/>
      <c r="C93" s="110"/>
      <c r="D93" s="111" t="s">
        <v>110</v>
      </c>
      <c r="E93" s="110"/>
      <c r="F93" s="110"/>
      <c r="G93" s="110"/>
      <c r="H93" s="110"/>
      <c r="I93" s="110"/>
      <c r="J93" s="110"/>
      <c r="K93" s="110"/>
      <c r="L93" s="110"/>
      <c r="M93" s="110"/>
      <c r="N93" s="202">
        <f>N134</f>
        <v>0</v>
      </c>
      <c r="O93" s="203"/>
      <c r="P93" s="203"/>
      <c r="Q93" s="203"/>
      <c r="R93" s="112"/>
    </row>
    <row r="94" spans="2:47" s="7" customFormat="1" ht="19.899999999999999" customHeight="1">
      <c r="B94" s="113"/>
      <c r="C94" s="114"/>
      <c r="D94" s="115" t="s">
        <v>396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04">
        <f>N135</f>
        <v>0</v>
      </c>
      <c r="O94" s="205"/>
      <c r="P94" s="205"/>
      <c r="Q94" s="205"/>
      <c r="R94" s="116"/>
    </row>
    <row r="95" spans="2:47" s="7" customFormat="1" ht="19.899999999999999" customHeight="1">
      <c r="B95" s="113"/>
      <c r="C95" s="114"/>
      <c r="D95" s="115" t="s">
        <v>397</v>
      </c>
      <c r="E95" s="114"/>
      <c r="F95" s="114"/>
      <c r="G95" s="114"/>
      <c r="H95" s="114"/>
      <c r="I95" s="114"/>
      <c r="J95" s="114"/>
      <c r="K95" s="114"/>
      <c r="L95" s="114"/>
      <c r="M95" s="114"/>
      <c r="N95" s="204">
        <f>N144</f>
        <v>0</v>
      </c>
      <c r="O95" s="205"/>
      <c r="P95" s="205"/>
      <c r="Q95" s="205"/>
      <c r="R95" s="116"/>
    </row>
    <row r="96" spans="2:47" s="7" customFormat="1" ht="19.899999999999999" customHeight="1">
      <c r="B96" s="113"/>
      <c r="C96" s="114"/>
      <c r="D96" s="115" t="s">
        <v>398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04">
        <f>N154</f>
        <v>0</v>
      </c>
      <c r="O96" s="205"/>
      <c r="P96" s="205"/>
      <c r="Q96" s="205"/>
      <c r="R96" s="116"/>
    </row>
    <row r="97" spans="2:21" s="7" customFormat="1" ht="19.899999999999999" customHeight="1">
      <c r="B97" s="113"/>
      <c r="C97" s="114"/>
      <c r="D97" s="115" t="s">
        <v>244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04">
        <f>N160</f>
        <v>0</v>
      </c>
      <c r="O97" s="205"/>
      <c r="P97" s="205"/>
      <c r="Q97" s="205"/>
      <c r="R97" s="116"/>
    </row>
    <row r="98" spans="2:21" s="7" customFormat="1" ht="19.899999999999999" customHeight="1">
      <c r="B98" s="113"/>
      <c r="C98" s="114"/>
      <c r="D98" s="115" t="s">
        <v>245</v>
      </c>
      <c r="E98" s="114"/>
      <c r="F98" s="114"/>
      <c r="G98" s="114"/>
      <c r="H98" s="114"/>
      <c r="I98" s="114"/>
      <c r="J98" s="114"/>
      <c r="K98" s="114"/>
      <c r="L98" s="114"/>
      <c r="M98" s="114"/>
      <c r="N98" s="204">
        <f>N166</f>
        <v>0</v>
      </c>
      <c r="O98" s="205"/>
      <c r="P98" s="205"/>
      <c r="Q98" s="205"/>
      <c r="R98" s="116"/>
    </row>
    <row r="99" spans="2:21" s="1" customFormat="1" ht="21.75" customHeight="1"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3"/>
    </row>
    <row r="100" spans="2:21" s="1" customFormat="1" ht="29.25" customHeight="1">
      <c r="B100" s="31"/>
      <c r="C100" s="108" t="s">
        <v>112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201">
        <v>0</v>
      </c>
      <c r="O100" s="206"/>
      <c r="P100" s="206"/>
      <c r="Q100" s="206"/>
      <c r="R100" s="33"/>
      <c r="T100" s="117"/>
      <c r="U100" s="118" t="s">
        <v>34</v>
      </c>
    </row>
    <row r="101" spans="2:21" s="1" customFormat="1" ht="18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21" s="1" customFormat="1" ht="29.25" customHeight="1">
      <c r="B102" s="31"/>
      <c r="C102" s="99" t="s">
        <v>91</v>
      </c>
      <c r="D102" s="100"/>
      <c r="E102" s="100"/>
      <c r="F102" s="100"/>
      <c r="G102" s="100"/>
      <c r="H102" s="100"/>
      <c r="I102" s="100"/>
      <c r="J102" s="100"/>
      <c r="K102" s="100"/>
      <c r="L102" s="188">
        <f>ROUND(SUM(N88+N100),2)</f>
        <v>0</v>
      </c>
      <c r="M102" s="188"/>
      <c r="N102" s="188"/>
      <c r="O102" s="188"/>
      <c r="P102" s="188"/>
      <c r="Q102" s="188"/>
      <c r="R102" s="33"/>
    </row>
    <row r="103" spans="2:21" s="1" customFormat="1" ht="6.95" customHeight="1"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7"/>
    </row>
    <row r="107" spans="2:21" s="1" customFormat="1" ht="6.95" customHeight="1"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60"/>
    </row>
    <row r="108" spans="2:21" s="1" customFormat="1" ht="36.950000000000003" customHeight="1">
      <c r="B108" s="31"/>
      <c r="C108" s="156" t="s">
        <v>113</v>
      </c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33"/>
    </row>
    <row r="109" spans="2:21" s="1" customFormat="1" ht="6.9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21" s="1" customFormat="1" ht="30" customHeight="1">
      <c r="B110" s="31"/>
      <c r="C110" s="28" t="s">
        <v>16</v>
      </c>
      <c r="D110" s="32"/>
      <c r="E110" s="32"/>
      <c r="F110" s="191" t="str">
        <f>F6</f>
        <v>Zníženie energetickej náročnosti objektu výrobnej haly Vígľaš-Pstruša</v>
      </c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32"/>
      <c r="R110" s="33"/>
    </row>
    <row r="111" spans="2:21" s="1" customFormat="1" ht="36.950000000000003" customHeight="1">
      <c r="B111" s="31"/>
      <c r="C111" s="65" t="s">
        <v>98</v>
      </c>
      <c r="D111" s="32"/>
      <c r="E111" s="32"/>
      <c r="F111" s="172" t="str">
        <f>F7</f>
        <v>3 - Zateplenie strechy</v>
      </c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32"/>
      <c r="R111" s="33"/>
    </row>
    <row r="112" spans="2:21" s="1" customFormat="1" ht="6.9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1" customFormat="1" ht="18" customHeight="1">
      <c r="B113" s="31"/>
      <c r="C113" s="28" t="s">
        <v>20</v>
      </c>
      <c r="D113" s="32"/>
      <c r="E113" s="32"/>
      <c r="F113" s="26" t="str">
        <f>F9</f>
        <v>Vígľaš - Pstruša</v>
      </c>
      <c r="G113" s="32"/>
      <c r="H113" s="32"/>
      <c r="I113" s="32"/>
      <c r="J113" s="32"/>
      <c r="K113" s="28" t="s">
        <v>22</v>
      </c>
      <c r="L113" s="32"/>
      <c r="M113" s="194">
        <f>IF(O9="","",O9)</f>
        <v>43881</v>
      </c>
      <c r="N113" s="194"/>
      <c r="O113" s="194"/>
      <c r="P113" s="194"/>
      <c r="Q113" s="32"/>
      <c r="R113" s="33"/>
    </row>
    <row r="114" spans="2:65" s="1" customFormat="1" ht="6.9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>
      <c r="B115" s="31"/>
      <c r="C115" s="28" t="s">
        <v>23</v>
      </c>
      <c r="D115" s="32"/>
      <c r="E115" s="32"/>
      <c r="F115" s="26" t="str">
        <f>E12</f>
        <v xml:space="preserve"> </v>
      </c>
      <c r="G115" s="32"/>
      <c r="H115" s="32"/>
      <c r="I115" s="32"/>
      <c r="J115" s="32"/>
      <c r="K115" s="28" t="s">
        <v>28</v>
      </c>
      <c r="L115" s="32"/>
      <c r="M115" s="158" t="str">
        <f>E18</f>
        <v xml:space="preserve"> </v>
      </c>
      <c r="N115" s="158"/>
      <c r="O115" s="158"/>
      <c r="P115" s="158"/>
      <c r="Q115" s="158"/>
      <c r="R115" s="33"/>
    </row>
    <row r="116" spans="2:65" s="1" customFormat="1" ht="14.45" customHeight="1">
      <c r="B116" s="31"/>
      <c r="C116" s="28" t="s">
        <v>26</v>
      </c>
      <c r="D116" s="32"/>
      <c r="E116" s="32"/>
      <c r="F116" s="26" t="str">
        <f>IF(E15="","",E15)</f>
        <v xml:space="preserve"> </v>
      </c>
      <c r="G116" s="32"/>
      <c r="H116" s="32"/>
      <c r="I116" s="32"/>
      <c r="J116" s="32"/>
      <c r="K116" s="28" t="s">
        <v>29</v>
      </c>
      <c r="L116" s="32"/>
      <c r="M116" s="158" t="str">
        <f>E21</f>
        <v xml:space="preserve"> </v>
      </c>
      <c r="N116" s="158"/>
      <c r="O116" s="158"/>
      <c r="P116" s="158"/>
      <c r="Q116" s="158"/>
      <c r="R116" s="33"/>
    </row>
    <row r="117" spans="2:65" s="1" customFormat="1" ht="10.35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5" s="8" customFormat="1" ht="29.25" customHeight="1">
      <c r="B118" s="119"/>
      <c r="C118" s="120" t="s">
        <v>114</v>
      </c>
      <c r="D118" s="121" t="s">
        <v>115</v>
      </c>
      <c r="E118" s="121" t="s">
        <v>52</v>
      </c>
      <c r="F118" s="207" t="s">
        <v>116</v>
      </c>
      <c r="G118" s="207"/>
      <c r="H118" s="207"/>
      <c r="I118" s="207"/>
      <c r="J118" s="121" t="s">
        <v>117</v>
      </c>
      <c r="K118" s="121" t="s">
        <v>118</v>
      </c>
      <c r="L118" s="207" t="s">
        <v>119</v>
      </c>
      <c r="M118" s="207"/>
      <c r="N118" s="207" t="s">
        <v>105</v>
      </c>
      <c r="O118" s="207"/>
      <c r="P118" s="207"/>
      <c r="Q118" s="208"/>
      <c r="R118" s="122"/>
      <c r="T118" s="72" t="s">
        <v>120</v>
      </c>
      <c r="U118" s="73" t="s">
        <v>34</v>
      </c>
      <c r="V118" s="73" t="s">
        <v>121</v>
      </c>
      <c r="W118" s="73" t="s">
        <v>122</v>
      </c>
      <c r="X118" s="73" t="s">
        <v>123</v>
      </c>
      <c r="Y118" s="73" t="s">
        <v>124</v>
      </c>
      <c r="Z118" s="73" t="s">
        <v>125</v>
      </c>
      <c r="AA118" s="74" t="s">
        <v>126</v>
      </c>
    </row>
    <row r="119" spans="2:65" s="1" customFormat="1" ht="29.25" customHeight="1">
      <c r="B119" s="31"/>
      <c r="C119" s="76" t="s">
        <v>101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211">
        <f>BK119</f>
        <v>0</v>
      </c>
      <c r="O119" s="212"/>
      <c r="P119" s="212"/>
      <c r="Q119" s="212"/>
      <c r="R119" s="33"/>
      <c r="T119" s="75"/>
      <c r="U119" s="47"/>
      <c r="V119" s="47"/>
      <c r="W119" s="123">
        <f>W120+W134</f>
        <v>1323.0163051185</v>
      </c>
      <c r="X119" s="47"/>
      <c r="Y119" s="123">
        <f>Y120+Y134</f>
        <v>30.702119709999995</v>
      </c>
      <c r="Z119" s="47"/>
      <c r="AA119" s="124">
        <f>AA120+AA134</f>
        <v>3.1094914</v>
      </c>
      <c r="AT119" s="18" t="s">
        <v>69</v>
      </c>
      <c r="AU119" s="18" t="s">
        <v>107</v>
      </c>
      <c r="BK119" s="125">
        <f>BK120+BK134</f>
        <v>0</v>
      </c>
    </row>
    <row r="120" spans="2:65" s="9" customFormat="1" ht="37.35" customHeight="1">
      <c r="B120" s="126"/>
      <c r="C120" s="127"/>
      <c r="D120" s="128" t="s">
        <v>108</v>
      </c>
      <c r="E120" s="128"/>
      <c r="F120" s="128"/>
      <c r="G120" s="128"/>
      <c r="H120" s="128"/>
      <c r="I120" s="128"/>
      <c r="J120" s="128"/>
      <c r="K120" s="128"/>
      <c r="L120" s="128"/>
      <c r="M120" s="128"/>
      <c r="N120" s="213">
        <f>BK120</f>
        <v>0</v>
      </c>
      <c r="O120" s="202"/>
      <c r="P120" s="202"/>
      <c r="Q120" s="202"/>
      <c r="R120" s="129"/>
      <c r="T120" s="130"/>
      <c r="U120" s="127"/>
      <c r="V120" s="127"/>
      <c r="W120" s="131">
        <f>W121+W126+W132</f>
        <v>112.51292230999999</v>
      </c>
      <c r="X120" s="127"/>
      <c r="Y120" s="131">
        <f>Y121+Y126+Y132</f>
        <v>13.246733819999999</v>
      </c>
      <c r="Z120" s="127"/>
      <c r="AA120" s="132">
        <f>AA121+AA126+AA132</f>
        <v>0</v>
      </c>
      <c r="AR120" s="133" t="s">
        <v>76</v>
      </c>
      <c r="AT120" s="134" t="s">
        <v>69</v>
      </c>
      <c r="AU120" s="134" t="s">
        <v>70</v>
      </c>
      <c r="AY120" s="133" t="s">
        <v>127</v>
      </c>
      <c r="BK120" s="135">
        <f>BK121+BK126+BK132</f>
        <v>0</v>
      </c>
    </row>
    <row r="121" spans="2:65" s="9" customFormat="1" ht="19.899999999999999" customHeight="1">
      <c r="B121" s="126"/>
      <c r="C121" s="127"/>
      <c r="D121" s="136" t="s">
        <v>395</v>
      </c>
      <c r="E121" s="136"/>
      <c r="F121" s="136"/>
      <c r="G121" s="136"/>
      <c r="H121" s="136"/>
      <c r="I121" s="136"/>
      <c r="J121" s="136"/>
      <c r="K121" s="136"/>
      <c r="L121" s="136"/>
      <c r="M121" s="136"/>
      <c r="N121" s="214">
        <f>BK121</f>
        <v>0</v>
      </c>
      <c r="O121" s="215"/>
      <c r="P121" s="215"/>
      <c r="Q121" s="215"/>
      <c r="R121" s="129"/>
      <c r="T121" s="130"/>
      <c r="U121" s="127"/>
      <c r="V121" s="127"/>
      <c r="W121" s="131">
        <f>SUM(W122:W125)</f>
        <v>73.37842431</v>
      </c>
      <c r="X121" s="127"/>
      <c r="Y121" s="131">
        <f>SUM(Y122:Y125)</f>
        <v>13.246733819999999</v>
      </c>
      <c r="Z121" s="127"/>
      <c r="AA121" s="132">
        <f>SUM(AA122:AA125)</f>
        <v>0</v>
      </c>
      <c r="AR121" s="133" t="s">
        <v>76</v>
      </c>
      <c r="AT121" s="134" t="s">
        <v>69</v>
      </c>
      <c r="AU121" s="134" t="s">
        <v>76</v>
      </c>
      <c r="AY121" s="133" t="s">
        <v>127</v>
      </c>
      <c r="BK121" s="135">
        <f>SUM(BK122:BK125)</f>
        <v>0</v>
      </c>
    </row>
    <row r="122" spans="2:65" s="1" customFormat="1" ht="25.5" customHeight="1">
      <c r="B122" s="137"/>
      <c r="C122" s="138" t="s">
        <v>76</v>
      </c>
      <c r="D122" s="138" t="s">
        <v>128</v>
      </c>
      <c r="E122" s="139" t="s">
        <v>399</v>
      </c>
      <c r="F122" s="209" t="s">
        <v>400</v>
      </c>
      <c r="G122" s="209"/>
      <c r="H122" s="209"/>
      <c r="I122" s="209"/>
      <c r="J122" s="140" t="s">
        <v>248</v>
      </c>
      <c r="K122" s="141">
        <v>4.4859999999999998</v>
      </c>
      <c r="L122" s="210"/>
      <c r="M122" s="210"/>
      <c r="N122" s="210">
        <f>ROUND(L122*K122,2)</f>
        <v>0</v>
      </c>
      <c r="O122" s="210"/>
      <c r="P122" s="210"/>
      <c r="Q122" s="210"/>
      <c r="R122" s="142"/>
      <c r="T122" s="143" t="s">
        <v>5</v>
      </c>
      <c r="U122" s="40" t="s">
        <v>37</v>
      </c>
      <c r="V122" s="144">
        <v>1.58</v>
      </c>
      <c r="W122" s="144">
        <f>V122*K122</f>
        <v>7.0878800000000002</v>
      </c>
      <c r="X122" s="144">
        <v>2.5652599999999999</v>
      </c>
      <c r="Y122" s="144">
        <f>X122*K122</f>
        <v>11.507756359999998</v>
      </c>
      <c r="Z122" s="144">
        <v>0</v>
      </c>
      <c r="AA122" s="145">
        <f>Z122*K122</f>
        <v>0</v>
      </c>
      <c r="AR122" s="18" t="s">
        <v>85</v>
      </c>
      <c r="AT122" s="18" t="s">
        <v>128</v>
      </c>
      <c r="AU122" s="18" t="s">
        <v>79</v>
      </c>
      <c r="AY122" s="18" t="s">
        <v>127</v>
      </c>
      <c r="BE122" s="146">
        <f>IF(U122="základná",N122,0)</f>
        <v>0</v>
      </c>
      <c r="BF122" s="146">
        <f>IF(U122="znížená",N122,0)</f>
        <v>0</v>
      </c>
      <c r="BG122" s="146">
        <f>IF(U122="zákl. prenesená",N122,0)</f>
        <v>0</v>
      </c>
      <c r="BH122" s="146">
        <f>IF(U122="zníž. prenesená",N122,0)</f>
        <v>0</v>
      </c>
      <c r="BI122" s="146">
        <f>IF(U122="nulová",N122,0)</f>
        <v>0</v>
      </c>
      <c r="BJ122" s="18" t="s">
        <v>79</v>
      </c>
      <c r="BK122" s="146">
        <f>ROUND(L122*K122,2)</f>
        <v>0</v>
      </c>
      <c r="BL122" s="18" t="s">
        <v>85</v>
      </c>
      <c r="BM122" s="18" t="s">
        <v>401</v>
      </c>
    </row>
    <row r="123" spans="2:65" s="1" customFormat="1" ht="25.5" customHeight="1">
      <c r="B123" s="137"/>
      <c r="C123" s="138" t="s">
        <v>79</v>
      </c>
      <c r="D123" s="138" t="s">
        <v>128</v>
      </c>
      <c r="E123" s="139" t="s">
        <v>402</v>
      </c>
      <c r="F123" s="209" t="s">
        <v>403</v>
      </c>
      <c r="G123" s="209"/>
      <c r="H123" s="209"/>
      <c r="I123" s="209"/>
      <c r="J123" s="140" t="s">
        <v>141</v>
      </c>
      <c r="K123" s="141">
        <v>74.769000000000005</v>
      </c>
      <c r="L123" s="210"/>
      <c r="M123" s="210"/>
      <c r="N123" s="210">
        <f>ROUND(L123*K123,2)</f>
        <v>0</v>
      </c>
      <c r="O123" s="210"/>
      <c r="P123" s="210"/>
      <c r="Q123" s="210"/>
      <c r="R123" s="142"/>
      <c r="T123" s="143" t="s">
        <v>5</v>
      </c>
      <c r="U123" s="40" t="s">
        <v>37</v>
      </c>
      <c r="V123" s="144">
        <v>0.48230000000000001</v>
      </c>
      <c r="W123" s="144">
        <f>V123*K123</f>
        <v>36.061088700000006</v>
      </c>
      <c r="X123" s="144">
        <v>1.8540000000000001E-2</v>
      </c>
      <c r="Y123" s="144">
        <f>X123*K123</f>
        <v>1.3862172600000002</v>
      </c>
      <c r="Z123" s="144">
        <v>0</v>
      </c>
      <c r="AA123" s="145">
        <f>Z123*K123</f>
        <v>0</v>
      </c>
      <c r="AR123" s="18" t="s">
        <v>85</v>
      </c>
      <c r="AT123" s="18" t="s">
        <v>128</v>
      </c>
      <c r="AU123" s="18" t="s">
        <v>79</v>
      </c>
      <c r="AY123" s="18" t="s">
        <v>127</v>
      </c>
      <c r="BE123" s="146">
        <f>IF(U123="základná",N123,0)</f>
        <v>0</v>
      </c>
      <c r="BF123" s="146">
        <f>IF(U123="znížená",N123,0)</f>
        <v>0</v>
      </c>
      <c r="BG123" s="146">
        <f>IF(U123="zákl. prenesená",N123,0)</f>
        <v>0</v>
      </c>
      <c r="BH123" s="146">
        <f>IF(U123="zníž. prenesená",N123,0)</f>
        <v>0</v>
      </c>
      <c r="BI123" s="146">
        <f>IF(U123="nulová",N123,0)</f>
        <v>0</v>
      </c>
      <c r="BJ123" s="18" t="s">
        <v>79</v>
      </c>
      <c r="BK123" s="146">
        <f>ROUND(L123*K123,2)</f>
        <v>0</v>
      </c>
      <c r="BL123" s="18" t="s">
        <v>85</v>
      </c>
      <c r="BM123" s="18" t="s">
        <v>404</v>
      </c>
    </row>
    <row r="124" spans="2:65" s="1" customFormat="1" ht="25.5" customHeight="1">
      <c r="B124" s="137"/>
      <c r="C124" s="138" t="s">
        <v>82</v>
      </c>
      <c r="D124" s="138" t="s">
        <v>128</v>
      </c>
      <c r="E124" s="139" t="s">
        <v>405</v>
      </c>
      <c r="F124" s="209" t="s">
        <v>406</v>
      </c>
      <c r="G124" s="209"/>
      <c r="H124" s="209"/>
      <c r="I124" s="209"/>
      <c r="J124" s="140" t="s">
        <v>141</v>
      </c>
      <c r="K124" s="141">
        <v>74.769000000000005</v>
      </c>
      <c r="L124" s="210"/>
      <c r="M124" s="210"/>
      <c r="N124" s="210">
        <f>ROUND(L124*K124,2)</f>
        <v>0</v>
      </c>
      <c r="O124" s="210"/>
      <c r="P124" s="210"/>
      <c r="Q124" s="210"/>
      <c r="R124" s="142"/>
      <c r="T124" s="143" t="s">
        <v>5</v>
      </c>
      <c r="U124" s="40" t="s">
        <v>37</v>
      </c>
      <c r="V124" s="144">
        <v>0.23899999999999999</v>
      </c>
      <c r="W124" s="144">
        <f>V124*K124</f>
        <v>17.869790999999999</v>
      </c>
      <c r="X124" s="144">
        <v>0</v>
      </c>
      <c r="Y124" s="144">
        <f>X124*K124</f>
        <v>0</v>
      </c>
      <c r="Z124" s="144">
        <v>0</v>
      </c>
      <c r="AA124" s="145">
        <f>Z124*K124</f>
        <v>0</v>
      </c>
      <c r="AR124" s="18" t="s">
        <v>85</v>
      </c>
      <c r="AT124" s="18" t="s">
        <v>128</v>
      </c>
      <c r="AU124" s="18" t="s">
        <v>79</v>
      </c>
      <c r="AY124" s="18" t="s">
        <v>127</v>
      </c>
      <c r="BE124" s="146">
        <f>IF(U124="základná",N124,0)</f>
        <v>0</v>
      </c>
      <c r="BF124" s="146">
        <f>IF(U124="znížená",N124,0)</f>
        <v>0</v>
      </c>
      <c r="BG124" s="146">
        <f>IF(U124="zákl. prenesená",N124,0)</f>
        <v>0</v>
      </c>
      <c r="BH124" s="146">
        <f>IF(U124="zníž. prenesená",N124,0)</f>
        <v>0</v>
      </c>
      <c r="BI124" s="146">
        <f>IF(U124="nulová",N124,0)</f>
        <v>0</v>
      </c>
      <c r="BJ124" s="18" t="s">
        <v>79</v>
      </c>
      <c r="BK124" s="146">
        <f>ROUND(L124*K124,2)</f>
        <v>0</v>
      </c>
      <c r="BL124" s="18" t="s">
        <v>85</v>
      </c>
      <c r="BM124" s="18" t="s">
        <v>407</v>
      </c>
    </row>
    <row r="125" spans="2:65" s="1" customFormat="1" ht="25.5" customHeight="1">
      <c r="B125" s="137"/>
      <c r="C125" s="138" t="s">
        <v>85</v>
      </c>
      <c r="D125" s="138" t="s">
        <v>128</v>
      </c>
      <c r="E125" s="139" t="s">
        <v>408</v>
      </c>
      <c r="F125" s="209" t="s">
        <v>409</v>
      </c>
      <c r="G125" s="209"/>
      <c r="H125" s="209"/>
      <c r="I125" s="209"/>
      <c r="J125" s="140" t="s">
        <v>166</v>
      </c>
      <c r="K125" s="141">
        <v>0.34699999999999998</v>
      </c>
      <c r="L125" s="210"/>
      <c r="M125" s="210"/>
      <c r="N125" s="210">
        <f>ROUND(L125*K125,2)</f>
        <v>0</v>
      </c>
      <c r="O125" s="210"/>
      <c r="P125" s="210"/>
      <c r="Q125" s="210"/>
      <c r="R125" s="142"/>
      <c r="T125" s="143" t="s">
        <v>5</v>
      </c>
      <c r="U125" s="40" t="s">
        <v>37</v>
      </c>
      <c r="V125" s="144">
        <v>35.618630000000003</v>
      </c>
      <c r="W125" s="144">
        <f>V125*K125</f>
        <v>12.359664609999999</v>
      </c>
      <c r="X125" s="144">
        <v>1.0165999999999999</v>
      </c>
      <c r="Y125" s="144">
        <f>X125*K125</f>
        <v>0.35276019999999997</v>
      </c>
      <c r="Z125" s="144">
        <v>0</v>
      </c>
      <c r="AA125" s="145">
        <f>Z125*K125</f>
        <v>0</v>
      </c>
      <c r="AR125" s="18" t="s">
        <v>85</v>
      </c>
      <c r="AT125" s="18" t="s">
        <v>128</v>
      </c>
      <c r="AU125" s="18" t="s">
        <v>79</v>
      </c>
      <c r="AY125" s="18" t="s">
        <v>127</v>
      </c>
      <c r="BE125" s="146">
        <f>IF(U125="základná",N125,0)</f>
        <v>0</v>
      </c>
      <c r="BF125" s="146">
        <f>IF(U125="znížená",N125,0)</f>
        <v>0</v>
      </c>
      <c r="BG125" s="146">
        <f>IF(U125="zákl. prenesená",N125,0)</f>
        <v>0</v>
      </c>
      <c r="BH125" s="146">
        <f>IF(U125="zníž. prenesená",N125,0)</f>
        <v>0</v>
      </c>
      <c r="BI125" s="146">
        <f>IF(U125="nulová",N125,0)</f>
        <v>0</v>
      </c>
      <c r="BJ125" s="18" t="s">
        <v>79</v>
      </c>
      <c r="BK125" s="146">
        <f>ROUND(L125*K125,2)</f>
        <v>0</v>
      </c>
      <c r="BL125" s="18" t="s">
        <v>85</v>
      </c>
      <c r="BM125" s="18" t="s">
        <v>410</v>
      </c>
    </row>
    <row r="126" spans="2:65" s="9" customFormat="1" ht="29.85" customHeight="1">
      <c r="B126" s="126"/>
      <c r="C126" s="127"/>
      <c r="D126" s="136" t="s">
        <v>109</v>
      </c>
      <c r="E126" s="136"/>
      <c r="F126" s="136"/>
      <c r="G126" s="136"/>
      <c r="H126" s="136"/>
      <c r="I126" s="136"/>
      <c r="J126" s="136"/>
      <c r="K126" s="136"/>
      <c r="L126" s="136"/>
      <c r="M126" s="136"/>
      <c r="N126" s="221">
        <f>BK126</f>
        <v>0</v>
      </c>
      <c r="O126" s="222"/>
      <c r="P126" s="222"/>
      <c r="Q126" s="222"/>
      <c r="R126" s="129"/>
      <c r="T126" s="130"/>
      <c r="U126" s="127"/>
      <c r="V126" s="127"/>
      <c r="W126" s="131">
        <f>SUM(W127:W131)</f>
        <v>6.5071369999999993</v>
      </c>
      <c r="X126" s="127"/>
      <c r="Y126" s="131">
        <f>SUM(Y127:Y131)</f>
        <v>0</v>
      </c>
      <c r="Z126" s="127"/>
      <c r="AA126" s="132">
        <f>SUM(AA127:AA131)</f>
        <v>0</v>
      </c>
      <c r="AR126" s="133" t="s">
        <v>76</v>
      </c>
      <c r="AT126" s="134" t="s">
        <v>69</v>
      </c>
      <c r="AU126" s="134" t="s">
        <v>76</v>
      </c>
      <c r="AY126" s="133" t="s">
        <v>127</v>
      </c>
      <c r="BK126" s="135">
        <f>SUM(BK127:BK131)</f>
        <v>0</v>
      </c>
    </row>
    <row r="127" spans="2:65" s="1" customFormat="1" ht="25.5" customHeight="1">
      <c r="B127" s="137"/>
      <c r="C127" s="138" t="s">
        <v>143</v>
      </c>
      <c r="D127" s="138" t="s">
        <v>128</v>
      </c>
      <c r="E127" s="139" t="s">
        <v>164</v>
      </c>
      <c r="F127" s="209" t="s">
        <v>165</v>
      </c>
      <c r="G127" s="209"/>
      <c r="H127" s="209"/>
      <c r="I127" s="209"/>
      <c r="J127" s="140" t="s">
        <v>166</v>
      </c>
      <c r="K127" s="141">
        <v>3.109</v>
      </c>
      <c r="L127" s="210"/>
      <c r="M127" s="210"/>
      <c r="N127" s="210">
        <f>ROUND(L127*K127,2)</f>
        <v>0</v>
      </c>
      <c r="O127" s="210"/>
      <c r="P127" s="210"/>
      <c r="Q127" s="210"/>
      <c r="R127" s="142"/>
      <c r="T127" s="143" t="s">
        <v>5</v>
      </c>
      <c r="U127" s="40" t="s">
        <v>37</v>
      </c>
      <c r="V127" s="144">
        <v>0.59799999999999998</v>
      </c>
      <c r="W127" s="144">
        <f>V127*K127</f>
        <v>1.8591819999999999</v>
      </c>
      <c r="X127" s="144">
        <v>0</v>
      </c>
      <c r="Y127" s="144">
        <f>X127*K127</f>
        <v>0</v>
      </c>
      <c r="Z127" s="144">
        <v>0</v>
      </c>
      <c r="AA127" s="145">
        <f>Z127*K127</f>
        <v>0</v>
      </c>
      <c r="AR127" s="18" t="s">
        <v>85</v>
      </c>
      <c r="AT127" s="18" t="s">
        <v>128</v>
      </c>
      <c r="AU127" s="18" t="s">
        <v>79</v>
      </c>
      <c r="AY127" s="18" t="s">
        <v>127</v>
      </c>
      <c r="BE127" s="146">
        <f>IF(U127="základná",N127,0)</f>
        <v>0</v>
      </c>
      <c r="BF127" s="146">
        <f>IF(U127="znížená",N127,0)</f>
        <v>0</v>
      </c>
      <c r="BG127" s="146">
        <f>IF(U127="zákl. prenesená",N127,0)</f>
        <v>0</v>
      </c>
      <c r="BH127" s="146">
        <f>IF(U127="zníž. prenesená",N127,0)</f>
        <v>0</v>
      </c>
      <c r="BI127" s="146">
        <f>IF(U127="nulová",N127,0)</f>
        <v>0</v>
      </c>
      <c r="BJ127" s="18" t="s">
        <v>79</v>
      </c>
      <c r="BK127" s="146">
        <f>ROUND(L127*K127,2)</f>
        <v>0</v>
      </c>
      <c r="BL127" s="18" t="s">
        <v>85</v>
      </c>
      <c r="BM127" s="18" t="s">
        <v>167</v>
      </c>
    </row>
    <row r="128" spans="2:65" s="1" customFormat="1" ht="25.5" customHeight="1">
      <c r="B128" s="137"/>
      <c r="C128" s="138" t="s">
        <v>147</v>
      </c>
      <c r="D128" s="138" t="s">
        <v>128</v>
      </c>
      <c r="E128" s="139" t="s">
        <v>169</v>
      </c>
      <c r="F128" s="209" t="s">
        <v>170</v>
      </c>
      <c r="G128" s="209"/>
      <c r="H128" s="209"/>
      <c r="I128" s="209"/>
      <c r="J128" s="140" t="s">
        <v>166</v>
      </c>
      <c r="K128" s="141">
        <v>46.634999999999998</v>
      </c>
      <c r="L128" s="210"/>
      <c r="M128" s="210"/>
      <c r="N128" s="210">
        <f>ROUND(L128*K128,2)</f>
        <v>0</v>
      </c>
      <c r="O128" s="210"/>
      <c r="P128" s="210"/>
      <c r="Q128" s="210"/>
      <c r="R128" s="142"/>
      <c r="T128" s="143" t="s">
        <v>5</v>
      </c>
      <c r="U128" s="40" t="s">
        <v>37</v>
      </c>
      <c r="V128" s="144">
        <v>7.0000000000000001E-3</v>
      </c>
      <c r="W128" s="144">
        <f>V128*K128</f>
        <v>0.32644499999999999</v>
      </c>
      <c r="X128" s="144">
        <v>0</v>
      </c>
      <c r="Y128" s="144">
        <f>X128*K128</f>
        <v>0</v>
      </c>
      <c r="Z128" s="144">
        <v>0</v>
      </c>
      <c r="AA128" s="145">
        <f>Z128*K128</f>
        <v>0</v>
      </c>
      <c r="AR128" s="18" t="s">
        <v>85</v>
      </c>
      <c r="AT128" s="18" t="s">
        <v>128</v>
      </c>
      <c r="AU128" s="18" t="s">
        <v>79</v>
      </c>
      <c r="AY128" s="18" t="s">
        <v>127</v>
      </c>
      <c r="BE128" s="146">
        <f>IF(U128="základná",N128,0)</f>
        <v>0</v>
      </c>
      <c r="BF128" s="146">
        <f>IF(U128="znížená",N128,0)</f>
        <v>0</v>
      </c>
      <c r="BG128" s="146">
        <f>IF(U128="zákl. prenesená",N128,0)</f>
        <v>0</v>
      </c>
      <c r="BH128" s="146">
        <f>IF(U128="zníž. prenesená",N128,0)</f>
        <v>0</v>
      </c>
      <c r="BI128" s="146">
        <f>IF(U128="nulová",N128,0)</f>
        <v>0</v>
      </c>
      <c r="BJ128" s="18" t="s">
        <v>79</v>
      </c>
      <c r="BK128" s="146">
        <f>ROUND(L128*K128,2)</f>
        <v>0</v>
      </c>
      <c r="BL128" s="18" t="s">
        <v>85</v>
      </c>
      <c r="BM128" s="18" t="s">
        <v>171</v>
      </c>
    </row>
    <row r="129" spans="2:65" s="1" customFormat="1" ht="25.5" customHeight="1">
      <c r="B129" s="137"/>
      <c r="C129" s="138" t="s">
        <v>151</v>
      </c>
      <c r="D129" s="138" t="s">
        <v>128</v>
      </c>
      <c r="E129" s="139" t="s">
        <v>173</v>
      </c>
      <c r="F129" s="209" t="s">
        <v>174</v>
      </c>
      <c r="G129" s="209"/>
      <c r="H129" s="209"/>
      <c r="I129" s="209"/>
      <c r="J129" s="140" t="s">
        <v>166</v>
      </c>
      <c r="K129" s="141">
        <v>3.109</v>
      </c>
      <c r="L129" s="210"/>
      <c r="M129" s="210"/>
      <c r="N129" s="210">
        <f>ROUND(L129*K129,2)</f>
        <v>0</v>
      </c>
      <c r="O129" s="210"/>
      <c r="P129" s="210"/>
      <c r="Q129" s="210"/>
      <c r="R129" s="142"/>
      <c r="T129" s="143" t="s">
        <v>5</v>
      </c>
      <c r="U129" s="40" t="s">
        <v>37</v>
      </c>
      <c r="V129" s="144">
        <v>0.89</v>
      </c>
      <c r="W129" s="144">
        <f>V129*K129</f>
        <v>2.76701</v>
      </c>
      <c r="X129" s="144">
        <v>0</v>
      </c>
      <c r="Y129" s="144">
        <f>X129*K129</f>
        <v>0</v>
      </c>
      <c r="Z129" s="144">
        <v>0</v>
      </c>
      <c r="AA129" s="145">
        <f>Z129*K129</f>
        <v>0</v>
      </c>
      <c r="AR129" s="18" t="s">
        <v>85</v>
      </c>
      <c r="AT129" s="18" t="s">
        <v>128</v>
      </c>
      <c r="AU129" s="18" t="s">
        <v>79</v>
      </c>
      <c r="AY129" s="18" t="s">
        <v>127</v>
      </c>
      <c r="BE129" s="146">
        <f>IF(U129="základná",N129,0)</f>
        <v>0</v>
      </c>
      <c r="BF129" s="146">
        <f>IF(U129="znížená",N129,0)</f>
        <v>0</v>
      </c>
      <c r="BG129" s="146">
        <f>IF(U129="zákl. prenesená",N129,0)</f>
        <v>0</v>
      </c>
      <c r="BH129" s="146">
        <f>IF(U129="zníž. prenesená",N129,0)</f>
        <v>0</v>
      </c>
      <c r="BI129" s="146">
        <f>IF(U129="nulová",N129,0)</f>
        <v>0</v>
      </c>
      <c r="BJ129" s="18" t="s">
        <v>79</v>
      </c>
      <c r="BK129" s="146">
        <f>ROUND(L129*K129,2)</f>
        <v>0</v>
      </c>
      <c r="BL129" s="18" t="s">
        <v>85</v>
      </c>
      <c r="BM129" s="18" t="s">
        <v>175</v>
      </c>
    </row>
    <row r="130" spans="2:65" s="1" customFormat="1" ht="25.5" customHeight="1">
      <c r="B130" s="137"/>
      <c r="C130" s="138" t="s">
        <v>155</v>
      </c>
      <c r="D130" s="138" t="s">
        <v>128</v>
      </c>
      <c r="E130" s="139" t="s">
        <v>177</v>
      </c>
      <c r="F130" s="209" t="s">
        <v>178</v>
      </c>
      <c r="G130" s="209"/>
      <c r="H130" s="209"/>
      <c r="I130" s="209"/>
      <c r="J130" s="140" t="s">
        <v>166</v>
      </c>
      <c r="K130" s="141">
        <v>15.545</v>
      </c>
      <c r="L130" s="210"/>
      <c r="M130" s="210"/>
      <c r="N130" s="210">
        <f>ROUND(L130*K130,2)</f>
        <v>0</v>
      </c>
      <c r="O130" s="210"/>
      <c r="P130" s="210"/>
      <c r="Q130" s="210"/>
      <c r="R130" s="142"/>
      <c r="T130" s="143" t="s">
        <v>5</v>
      </c>
      <c r="U130" s="40" t="s">
        <v>37</v>
      </c>
      <c r="V130" s="144">
        <v>0.1</v>
      </c>
      <c r="W130" s="144">
        <f>V130*K130</f>
        <v>1.5545</v>
      </c>
      <c r="X130" s="144">
        <v>0</v>
      </c>
      <c r="Y130" s="144">
        <f>X130*K130</f>
        <v>0</v>
      </c>
      <c r="Z130" s="144">
        <v>0</v>
      </c>
      <c r="AA130" s="145">
        <f>Z130*K130</f>
        <v>0</v>
      </c>
      <c r="AR130" s="18" t="s">
        <v>85</v>
      </c>
      <c r="AT130" s="18" t="s">
        <v>128</v>
      </c>
      <c r="AU130" s="18" t="s">
        <v>79</v>
      </c>
      <c r="AY130" s="18" t="s">
        <v>127</v>
      </c>
      <c r="BE130" s="146">
        <f>IF(U130="základná",N130,0)</f>
        <v>0</v>
      </c>
      <c r="BF130" s="146">
        <f>IF(U130="znížená",N130,0)</f>
        <v>0</v>
      </c>
      <c r="BG130" s="146">
        <f>IF(U130="zákl. prenesená",N130,0)</f>
        <v>0</v>
      </c>
      <c r="BH130" s="146">
        <f>IF(U130="zníž. prenesená",N130,0)</f>
        <v>0</v>
      </c>
      <c r="BI130" s="146">
        <f>IF(U130="nulová",N130,0)</f>
        <v>0</v>
      </c>
      <c r="BJ130" s="18" t="s">
        <v>79</v>
      </c>
      <c r="BK130" s="146">
        <f>ROUND(L130*K130,2)</f>
        <v>0</v>
      </c>
      <c r="BL130" s="18" t="s">
        <v>85</v>
      </c>
      <c r="BM130" s="18" t="s">
        <v>179</v>
      </c>
    </row>
    <row r="131" spans="2:65" s="1" customFormat="1" ht="16.5" customHeight="1">
      <c r="B131" s="137"/>
      <c r="C131" s="138" t="s">
        <v>159</v>
      </c>
      <c r="D131" s="138" t="s">
        <v>128</v>
      </c>
      <c r="E131" s="139" t="s">
        <v>181</v>
      </c>
      <c r="F131" s="209" t="s">
        <v>182</v>
      </c>
      <c r="G131" s="209"/>
      <c r="H131" s="209"/>
      <c r="I131" s="209"/>
      <c r="J131" s="140" t="s">
        <v>166</v>
      </c>
      <c r="K131" s="141">
        <v>3.109</v>
      </c>
      <c r="L131" s="210"/>
      <c r="M131" s="210"/>
      <c r="N131" s="210">
        <f>ROUND(L131*K131,2)</f>
        <v>0</v>
      </c>
      <c r="O131" s="210"/>
      <c r="P131" s="210"/>
      <c r="Q131" s="210"/>
      <c r="R131" s="142"/>
      <c r="T131" s="143" t="s">
        <v>5</v>
      </c>
      <c r="U131" s="40" t="s">
        <v>37</v>
      </c>
      <c r="V131" s="144">
        <v>0</v>
      </c>
      <c r="W131" s="144">
        <f>V131*K131</f>
        <v>0</v>
      </c>
      <c r="X131" s="144">
        <v>0</v>
      </c>
      <c r="Y131" s="144">
        <f>X131*K131</f>
        <v>0</v>
      </c>
      <c r="Z131" s="144">
        <v>0</v>
      </c>
      <c r="AA131" s="145">
        <f>Z131*K131</f>
        <v>0</v>
      </c>
      <c r="AR131" s="18" t="s">
        <v>85</v>
      </c>
      <c r="AT131" s="18" t="s">
        <v>128</v>
      </c>
      <c r="AU131" s="18" t="s">
        <v>79</v>
      </c>
      <c r="AY131" s="18" t="s">
        <v>127</v>
      </c>
      <c r="BE131" s="146">
        <f>IF(U131="základná",N131,0)</f>
        <v>0</v>
      </c>
      <c r="BF131" s="146">
        <f>IF(U131="znížená",N131,0)</f>
        <v>0</v>
      </c>
      <c r="BG131" s="146">
        <f>IF(U131="zákl. prenesená",N131,0)</f>
        <v>0</v>
      </c>
      <c r="BH131" s="146">
        <f>IF(U131="zníž. prenesená",N131,0)</f>
        <v>0</v>
      </c>
      <c r="BI131" s="146">
        <f>IF(U131="nulová",N131,0)</f>
        <v>0</v>
      </c>
      <c r="BJ131" s="18" t="s">
        <v>79</v>
      </c>
      <c r="BK131" s="146">
        <f>ROUND(L131*K131,2)</f>
        <v>0</v>
      </c>
      <c r="BL131" s="18" t="s">
        <v>85</v>
      </c>
      <c r="BM131" s="18" t="s">
        <v>183</v>
      </c>
    </row>
    <row r="132" spans="2:65" s="9" customFormat="1" ht="29.85" customHeight="1">
      <c r="B132" s="126"/>
      <c r="C132" s="127"/>
      <c r="D132" s="136" t="s">
        <v>243</v>
      </c>
      <c r="E132" s="136"/>
      <c r="F132" s="136"/>
      <c r="G132" s="136"/>
      <c r="H132" s="136"/>
      <c r="I132" s="136"/>
      <c r="J132" s="136"/>
      <c r="K132" s="136"/>
      <c r="L132" s="136"/>
      <c r="M132" s="136"/>
      <c r="N132" s="221">
        <f>BK132</f>
        <v>0</v>
      </c>
      <c r="O132" s="222"/>
      <c r="P132" s="222"/>
      <c r="Q132" s="222"/>
      <c r="R132" s="129"/>
      <c r="T132" s="130"/>
      <c r="U132" s="127"/>
      <c r="V132" s="127"/>
      <c r="W132" s="131">
        <f>W133</f>
        <v>32.627361000000001</v>
      </c>
      <c r="X132" s="127"/>
      <c r="Y132" s="131">
        <f>Y133</f>
        <v>0</v>
      </c>
      <c r="Z132" s="127"/>
      <c r="AA132" s="132">
        <f>AA133</f>
        <v>0</v>
      </c>
      <c r="AR132" s="133" t="s">
        <v>76</v>
      </c>
      <c r="AT132" s="134" t="s">
        <v>69</v>
      </c>
      <c r="AU132" s="134" t="s">
        <v>76</v>
      </c>
      <c r="AY132" s="133" t="s">
        <v>127</v>
      </c>
      <c r="BK132" s="135">
        <f>BK133</f>
        <v>0</v>
      </c>
    </row>
    <row r="133" spans="2:65" s="1" customFormat="1" ht="38.25" customHeight="1">
      <c r="B133" s="137"/>
      <c r="C133" s="138" t="s">
        <v>163</v>
      </c>
      <c r="D133" s="138" t="s">
        <v>128</v>
      </c>
      <c r="E133" s="139" t="s">
        <v>343</v>
      </c>
      <c r="F133" s="209" t="s">
        <v>344</v>
      </c>
      <c r="G133" s="209"/>
      <c r="H133" s="209"/>
      <c r="I133" s="209"/>
      <c r="J133" s="140" t="s">
        <v>166</v>
      </c>
      <c r="K133" s="141">
        <v>13.247</v>
      </c>
      <c r="L133" s="210"/>
      <c r="M133" s="210"/>
      <c r="N133" s="210">
        <f>ROUND(L133*K133,2)</f>
        <v>0</v>
      </c>
      <c r="O133" s="210"/>
      <c r="P133" s="210"/>
      <c r="Q133" s="210"/>
      <c r="R133" s="142"/>
      <c r="T133" s="143" t="s">
        <v>5</v>
      </c>
      <c r="U133" s="40" t="s">
        <v>37</v>
      </c>
      <c r="V133" s="144">
        <v>2.4630000000000001</v>
      </c>
      <c r="W133" s="144">
        <f>V133*K133</f>
        <v>32.627361000000001</v>
      </c>
      <c r="X133" s="144">
        <v>0</v>
      </c>
      <c r="Y133" s="144">
        <f>X133*K133</f>
        <v>0</v>
      </c>
      <c r="Z133" s="144">
        <v>0</v>
      </c>
      <c r="AA133" s="145">
        <f>Z133*K133</f>
        <v>0</v>
      </c>
      <c r="AR133" s="18" t="s">
        <v>85</v>
      </c>
      <c r="AT133" s="18" t="s">
        <v>128</v>
      </c>
      <c r="AU133" s="18" t="s">
        <v>79</v>
      </c>
      <c r="AY133" s="18" t="s">
        <v>127</v>
      </c>
      <c r="BE133" s="146">
        <f>IF(U133="základná",N133,0)</f>
        <v>0</v>
      </c>
      <c r="BF133" s="146">
        <f>IF(U133="znížená",N133,0)</f>
        <v>0</v>
      </c>
      <c r="BG133" s="146">
        <f>IF(U133="zákl. prenesená",N133,0)</f>
        <v>0</v>
      </c>
      <c r="BH133" s="146">
        <f>IF(U133="zníž. prenesená",N133,0)</f>
        <v>0</v>
      </c>
      <c r="BI133" s="146">
        <f>IF(U133="nulová",N133,0)</f>
        <v>0</v>
      </c>
      <c r="BJ133" s="18" t="s">
        <v>79</v>
      </c>
      <c r="BK133" s="146">
        <f>ROUND(L133*K133,2)</f>
        <v>0</v>
      </c>
      <c r="BL133" s="18" t="s">
        <v>85</v>
      </c>
      <c r="BM133" s="18" t="s">
        <v>345</v>
      </c>
    </row>
    <row r="134" spans="2:65" s="9" customFormat="1" ht="37.35" customHeight="1">
      <c r="B134" s="126"/>
      <c r="C134" s="127"/>
      <c r="D134" s="128" t="s">
        <v>110</v>
      </c>
      <c r="E134" s="128"/>
      <c r="F134" s="128"/>
      <c r="G134" s="128"/>
      <c r="H134" s="128"/>
      <c r="I134" s="128"/>
      <c r="J134" s="128"/>
      <c r="K134" s="128"/>
      <c r="L134" s="128"/>
      <c r="M134" s="128"/>
      <c r="N134" s="216">
        <f>BK134</f>
        <v>0</v>
      </c>
      <c r="O134" s="217"/>
      <c r="P134" s="217"/>
      <c r="Q134" s="217"/>
      <c r="R134" s="129"/>
      <c r="T134" s="130"/>
      <c r="U134" s="127"/>
      <c r="V134" s="127"/>
      <c r="W134" s="131">
        <f>W135+W144+W154+W160+W166</f>
        <v>1210.5033828085</v>
      </c>
      <c r="X134" s="127"/>
      <c r="Y134" s="131">
        <f>Y135+Y144+Y154+Y160+Y166</f>
        <v>17.455385889999995</v>
      </c>
      <c r="Z134" s="127"/>
      <c r="AA134" s="132">
        <f>AA135+AA144+AA154+AA160+AA166</f>
        <v>3.1094914</v>
      </c>
      <c r="AR134" s="133" t="s">
        <v>79</v>
      </c>
      <c r="AT134" s="134" t="s">
        <v>69</v>
      </c>
      <c r="AU134" s="134" t="s">
        <v>70</v>
      </c>
      <c r="AY134" s="133" t="s">
        <v>127</v>
      </c>
      <c r="BK134" s="135">
        <f>BK135+BK144+BK154+BK160+BK166</f>
        <v>0</v>
      </c>
    </row>
    <row r="135" spans="2:65" s="9" customFormat="1" ht="19.899999999999999" customHeight="1">
      <c r="B135" s="126"/>
      <c r="C135" s="127"/>
      <c r="D135" s="136" t="s">
        <v>396</v>
      </c>
      <c r="E135" s="136"/>
      <c r="F135" s="136"/>
      <c r="G135" s="136"/>
      <c r="H135" s="136"/>
      <c r="I135" s="136"/>
      <c r="J135" s="136"/>
      <c r="K135" s="136"/>
      <c r="L135" s="136"/>
      <c r="M135" s="136"/>
      <c r="N135" s="214">
        <f>BK135</f>
        <v>0</v>
      </c>
      <c r="O135" s="215"/>
      <c r="P135" s="215"/>
      <c r="Q135" s="215"/>
      <c r="R135" s="129"/>
      <c r="T135" s="130"/>
      <c r="U135" s="127"/>
      <c r="V135" s="127"/>
      <c r="W135" s="131">
        <f>SUM(W136:W143)</f>
        <v>658.88657099999989</v>
      </c>
      <c r="X135" s="127"/>
      <c r="Y135" s="131">
        <f>SUM(Y136:Y143)</f>
        <v>9.1645901999999992</v>
      </c>
      <c r="Z135" s="127"/>
      <c r="AA135" s="132">
        <f>SUM(AA136:AA143)</f>
        <v>2.5678320000000001</v>
      </c>
      <c r="AR135" s="133" t="s">
        <v>79</v>
      </c>
      <c r="AT135" s="134" t="s">
        <v>69</v>
      </c>
      <c r="AU135" s="134" t="s">
        <v>76</v>
      </c>
      <c r="AY135" s="133" t="s">
        <v>127</v>
      </c>
      <c r="BK135" s="135">
        <f>SUM(BK136:BK143)</f>
        <v>0</v>
      </c>
    </row>
    <row r="136" spans="2:65" s="1" customFormat="1" ht="25.5" customHeight="1">
      <c r="B136" s="137"/>
      <c r="C136" s="138" t="s">
        <v>354</v>
      </c>
      <c r="D136" s="138" t="s">
        <v>128</v>
      </c>
      <c r="E136" s="139" t="s">
        <v>411</v>
      </c>
      <c r="F136" s="209" t="s">
        <v>412</v>
      </c>
      <c r="G136" s="209"/>
      <c r="H136" s="209"/>
      <c r="I136" s="209"/>
      <c r="J136" s="140" t="s">
        <v>141</v>
      </c>
      <c r="K136" s="141">
        <v>1283.9159999999999</v>
      </c>
      <c r="L136" s="210"/>
      <c r="M136" s="210"/>
      <c r="N136" s="210">
        <f t="shared" ref="N136:N143" si="0">ROUND(L136*K136,2)</f>
        <v>0</v>
      </c>
      <c r="O136" s="210"/>
      <c r="P136" s="210"/>
      <c r="Q136" s="210"/>
      <c r="R136" s="142"/>
      <c r="T136" s="143" t="s">
        <v>5</v>
      </c>
      <c r="U136" s="40" t="s">
        <v>37</v>
      </c>
      <c r="V136" s="144">
        <v>3.2000000000000001E-2</v>
      </c>
      <c r="W136" s="144">
        <f t="shared" ref="W136:W143" si="1">V136*K136</f>
        <v>41.085312000000002</v>
      </c>
      <c r="X136" s="144">
        <v>0</v>
      </c>
      <c r="Y136" s="144">
        <f t="shared" ref="Y136:Y143" si="2">X136*K136</f>
        <v>0</v>
      </c>
      <c r="Z136" s="144">
        <v>2E-3</v>
      </c>
      <c r="AA136" s="145">
        <f t="shared" ref="AA136:AA143" si="3">Z136*K136</f>
        <v>2.5678320000000001</v>
      </c>
      <c r="AR136" s="18" t="s">
        <v>187</v>
      </c>
      <c r="AT136" s="18" t="s">
        <v>128</v>
      </c>
      <c r="AU136" s="18" t="s">
        <v>79</v>
      </c>
      <c r="AY136" s="18" t="s">
        <v>127</v>
      </c>
      <c r="BE136" s="146">
        <f t="shared" ref="BE136:BE143" si="4">IF(U136="základná",N136,0)</f>
        <v>0</v>
      </c>
      <c r="BF136" s="146">
        <f t="shared" ref="BF136:BF143" si="5">IF(U136="znížená",N136,0)</f>
        <v>0</v>
      </c>
      <c r="BG136" s="146">
        <f t="shared" ref="BG136:BG143" si="6">IF(U136="zákl. prenesená",N136,0)</f>
        <v>0</v>
      </c>
      <c r="BH136" s="146">
        <f t="shared" ref="BH136:BH143" si="7">IF(U136="zníž. prenesená",N136,0)</f>
        <v>0</v>
      </c>
      <c r="BI136" s="146">
        <f t="shared" ref="BI136:BI143" si="8">IF(U136="nulová",N136,0)</f>
        <v>0</v>
      </c>
      <c r="BJ136" s="18" t="s">
        <v>79</v>
      </c>
      <c r="BK136" s="146">
        <f t="shared" ref="BK136:BK143" si="9">ROUND(L136*K136,2)</f>
        <v>0</v>
      </c>
      <c r="BL136" s="18" t="s">
        <v>187</v>
      </c>
      <c r="BM136" s="18" t="s">
        <v>413</v>
      </c>
    </row>
    <row r="137" spans="2:65" s="1" customFormat="1" ht="38.25" customHeight="1">
      <c r="B137" s="137"/>
      <c r="C137" s="138" t="s">
        <v>168</v>
      </c>
      <c r="D137" s="138" t="s">
        <v>128</v>
      </c>
      <c r="E137" s="139" t="s">
        <v>414</v>
      </c>
      <c r="F137" s="209" t="s">
        <v>415</v>
      </c>
      <c r="G137" s="209"/>
      <c r="H137" s="209"/>
      <c r="I137" s="209"/>
      <c r="J137" s="140" t="s">
        <v>141</v>
      </c>
      <c r="K137" s="141">
        <v>1283.9159999999999</v>
      </c>
      <c r="L137" s="210"/>
      <c r="M137" s="210"/>
      <c r="N137" s="210">
        <f t="shared" si="0"/>
        <v>0</v>
      </c>
      <c r="O137" s="210"/>
      <c r="P137" s="210"/>
      <c r="Q137" s="210"/>
      <c r="R137" s="142"/>
      <c r="T137" s="143" t="s">
        <v>5</v>
      </c>
      <c r="U137" s="40" t="s">
        <v>37</v>
      </c>
      <c r="V137" s="144">
        <v>4.2999999999999997E-2</v>
      </c>
      <c r="W137" s="144">
        <f t="shared" si="1"/>
        <v>55.208387999999992</v>
      </c>
      <c r="X137" s="144">
        <v>0</v>
      </c>
      <c r="Y137" s="144">
        <f t="shared" si="2"/>
        <v>0</v>
      </c>
      <c r="Z137" s="144">
        <v>0</v>
      </c>
      <c r="AA137" s="145">
        <f t="shared" si="3"/>
        <v>0</v>
      </c>
      <c r="AR137" s="18" t="s">
        <v>187</v>
      </c>
      <c r="AT137" s="18" t="s">
        <v>128</v>
      </c>
      <c r="AU137" s="18" t="s">
        <v>79</v>
      </c>
      <c r="AY137" s="18" t="s">
        <v>127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8" t="s">
        <v>79</v>
      </c>
      <c r="BK137" s="146">
        <f t="shared" si="9"/>
        <v>0</v>
      </c>
      <c r="BL137" s="18" t="s">
        <v>187</v>
      </c>
      <c r="BM137" s="18" t="s">
        <v>416</v>
      </c>
    </row>
    <row r="138" spans="2:65" s="1" customFormat="1" ht="16.5" customHeight="1">
      <c r="B138" s="137"/>
      <c r="C138" s="150" t="s">
        <v>172</v>
      </c>
      <c r="D138" s="150" t="s">
        <v>268</v>
      </c>
      <c r="E138" s="151" t="s">
        <v>417</v>
      </c>
      <c r="F138" s="219" t="s">
        <v>418</v>
      </c>
      <c r="G138" s="219"/>
      <c r="H138" s="219"/>
      <c r="I138" s="219"/>
      <c r="J138" s="152" t="s">
        <v>419</v>
      </c>
      <c r="K138" s="153">
        <v>320.97899999999998</v>
      </c>
      <c r="L138" s="220"/>
      <c r="M138" s="220"/>
      <c r="N138" s="220">
        <f t="shared" si="0"/>
        <v>0</v>
      </c>
      <c r="O138" s="210"/>
      <c r="P138" s="210"/>
      <c r="Q138" s="210"/>
      <c r="R138" s="142"/>
      <c r="T138" s="143" t="s">
        <v>5</v>
      </c>
      <c r="U138" s="40" t="s">
        <v>37</v>
      </c>
      <c r="V138" s="144">
        <v>0</v>
      </c>
      <c r="W138" s="144">
        <f t="shared" si="1"/>
        <v>0</v>
      </c>
      <c r="X138" s="144">
        <v>1E-3</v>
      </c>
      <c r="Y138" s="144">
        <f t="shared" si="2"/>
        <v>0.32097900000000001</v>
      </c>
      <c r="Z138" s="144">
        <v>0</v>
      </c>
      <c r="AA138" s="145">
        <f t="shared" si="3"/>
        <v>0</v>
      </c>
      <c r="AR138" s="18" t="s">
        <v>339</v>
      </c>
      <c r="AT138" s="18" t="s">
        <v>268</v>
      </c>
      <c r="AU138" s="18" t="s">
        <v>79</v>
      </c>
      <c r="AY138" s="18" t="s">
        <v>127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8" t="s">
        <v>79</v>
      </c>
      <c r="BK138" s="146">
        <f t="shared" si="9"/>
        <v>0</v>
      </c>
      <c r="BL138" s="18" t="s">
        <v>187</v>
      </c>
      <c r="BM138" s="18" t="s">
        <v>420</v>
      </c>
    </row>
    <row r="139" spans="2:65" s="1" customFormat="1" ht="25.5" customHeight="1">
      <c r="B139" s="137"/>
      <c r="C139" s="138" t="s">
        <v>176</v>
      </c>
      <c r="D139" s="138" t="s">
        <v>128</v>
      </c>
      <c r="E139" s="139" t="s">
        <v>421</v>
      </c>
      <c r="F139" s="209" t="s">
        <v>422</v>
      </c>
      <c r="G139" s="209"/>
      <c r="H139" s="209"/>
      <c r="I139" s="209"/>
      <c r="J139" s="140" t="s">
        <v>141</v>
      </c>
      <c r="K139" s="141">
        <v>1283.9159999999999</v>
      </c>
      <c r="L139" s="210"/>
      <c r="M139" s="210"/>
      <c r="N139" s="210">
        <f t="shared" si="0"/>
        <v>0</v>
      </c>
      <c r="O139" s="210"/>
      <c r="P139" s="210"/>
      <c r="Q139" s="210"/>
      <c r="R139" s="142"/>
      <c r="T139" s="143" t="s">
        <v>5</v>
      </c>
      <c r="U139" s="40" t="s">
        <v>37</v>
      </c>
      <c r="V139" s="144">
        <v>0.20499999999999999</v>
      </c>
      <c r="W139" s="144">
        <f t="shared" si="1"/>
        <v>263.20277999999996</v>
      </c>
      <c r="X139" s="144">
        <v>0</v>
      </c>
      <c r="Y139" s="144">
        <f t="shared" si="2"/>
        <v>0</v>
      </c>
      <c r="Z139" s="144">
        <v>0</v>
      </c>
      <c r="AA139" s="145">
        <f t="shared" si="3"/>
        <v>0</v>
      </c>
      <c r="AR139" s="18" t="s">
        <v>187</v>
      </c>
      <c r="AT139" s="18" t="s">
        <v>128</v>
      </c>
      <c r="AU139" s="18" t="s">
        <v>79</v>
      </c>
      <c r="AY139" s="18" t="s">
        <v>127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8" t="s">
        <v>79</v>
      </c>
      <c r="BK139" s="146">
        <f t="shared" si="9"/>
        <v>0</v>
      </c>
      <c r="BL139" s="18" t="s">
        <v>187</v>
      </c>
      <c r="BM139" s="18" t="s">
        <v>423</v>
      </c>
    </row>
    <row r="140" spans="2:65" s="1" customFormat="1" ht="16.5" customHeight="1">
      <c r="B140" s="137"/>
      <c r="C140" s="150" t="s">
        <v>180</v>
      </c>
      <c r="D140" s="150" t="s">
        <v>268</v>
      </c>
      <c r="E140" s="151" t="s">
        <v>424</v>
      </c>
      <c r="F140" s="219" t="s">
        <v>425</v>
      </c>
      <c r="G140" s="219"/>
      <c r="H140" s="219"/>
      <c r="I140" s="219"/>
      <c r="J140" s="152" t="s">
        <v>141</v>
      </c>
      <c r="K140" s="153">
        <v>1476.5029999999999</v>
      </c>
      <c r="L140" s="220"/>
      <c r="M140" s="220"/>
      <c r="N140" s="220">
        <f t="shared" si="0"/>
        <v>0</v>
      </c>
      <c r="O140" s="210"/>
      <c r="P140" s="210"/>
      <c r="Q140" s="210"/>
      <c r="R140" s="142"/>
      <c r="T140" s="143" t="s">
        <v>5</v>
      </c>
      <c r="U140" s="40" t="s">
        <v>37</v>
      </c>
      <c r="V140" s="144">
        <v>0</v>
      </c>
      <c r="W140" s="144">
        <f t="shared" si="1"/>
        <v>0</v>
      </c>
      <c r="X140" s="144">
        <v>2.5000000000000001E-4</v>
      </c>
      <c r="Y140" s="144">
        <f t="shared" si="2"/>
        <v>0.36912574999999997</v>
      </c>
      <c r="Z140" s="144">
        <v>0</v>
      </c>
      <c r="AA140" s="145">
        <f t="shared" si="3"/>
        <v>0</v>
      </c>
      <c r="AR140" s="18" t="s">
        <v>339</v>
      </c>
      <c r="AT140" s="18" t="s">
        <v>268</v>
      </c>
      <c r="AU140" s="18" t="s">
        <v>79</v>
      </c>
      <c r="AY140" s="18" t="s">
        <v>127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8" t="s">
        <v>79</v>
      </c>
      <c r="BK140" s="146">
        <f t="shared" si="9"/>
        <v>0</v>
      </c>
      <c r="BL140" s="18" t="s">
        <v>187</v>
      </c>
      <c r="BM140" s="18" t="s">
        <v>426</v>
      </c>
    </row>
    <row r="141" spans="2:65" s="1" customFormat="1" ht="38.25" customHeight="1">
      <c r="B141" s="137"/>
      <c r="C141" s="138" t="s">
        <v>184</v>
      </c>
      <c r="D141" s="138" t="s">
        <v>128</v>
      </c>
      <c r="E141" s="139" t="s">
        <v>427</v>
      </c>
      <c r="F141" s="209" t="s">
        <v>428</v>
      </c>
      <c r="G141" s="209"/>
      <c r="H141" s="209"/>
      <c r="I141" s="209"/>
      <c r="J141" s="140" t="s">
        <v>141</v>
      </c>
      <c r="K141" s="141">
        <v>1283.9159999999999</v>
      </c>
      <c r="L141" s="210"/>
      <c r="M141" s="210"/>
      <c r="N141" s="210">
        <f t="shared" si="0"/>
        <v>0</v>
      </c>
      <c r="O141" s="210"/>
      <c r="P141" s="210"/>
      <c r="Q141" s="210"/>
      <c r="R141" s="142"/>
      <c r="T141" s="143" t="s">
        <v>5</v>
      </c>
      <c r="U141" s="40" t="s">
        <v>37</v>
      </c>
      <c r="V141" s="144">
        <v>0.221</v>
      </c>
      <c r="W141" s="144">
        <f t="shared" si="1"/>
        <v>283.74543599999998</v>
      </c>
      <c r="X141" s="144">
        <v>5.4000000000000001E-4</v>
      </c>
      <c r="Y141" s="144">
        <f t="shared" si="2"/>
        <v>0.69331463999999998</v>
      </c>
      <c r="Z141" s="144">
        <v>0</v>
      </c>
      <c r="AA141" s="145">
        <f t="shared" si="3"/>
        <v>0</v>
      </c>
      <c r="AR141" s="18" t="s">
        <v>187</v>
      </c>
      <c r="AT141" s="18" t="s">
        <v>128</v>
      </c>
      <c r="AU141" s="18" t="s">
        <v>79</v>
      </c>
      <c r="AY141" s="18" t="s">
        <v>127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8" t="s">
        <v>79</v>
      </c>
      <c r="BK141" s="146">
        <f t="shared" si="9"/>
        <v>0</v>
      </c>
      <c r="BL141" s="18" t="s">
        <v>187</v>
      </c>
      <c r="BM141" s="18" t="s">
        <v>429</v>
      </c>
    </row>
    <row r="142" spans="2:65" s="1" customFormat="1" ht="25.5" customHeight="1">
      <c r="B142" s="137"/>
      <c r="C142" s="150" t="s">
        <v>187</v>
      </c>
      <c r="D142" s="150" t="s">
        <v>268</v>
      </c>
      <c r="E142" s="151" t="s">
        <v>430</v>
      </c>
      <c r="F142" s="219" t="s">
        <v>431</v>
      </c>
      <c r="G142" s="219"/>
      <c r="H142" s="219"/>
      <c r="I142" s="219"/>
      <c r="J142" s="152" t="s">
        <v>141</v>
      </c>
      <c r="K142" s="153">
        <v>1476.5029999999999</v>
      </c>
      <c r="L142" s="220"/>
      <c r="M142" s="220"/>
      <c r="N142" s="220">
        <f t="shared" si="0"/>
        <v>0</v>
      </c>
      <c r="O142" s="210"/>
      <c r="P142" s="210"/>
      <c r="Q142" s="210"/>
      <c r="R142" s="142"/>
      <c r="T142" s="143" t="s">
        <v>5</v>
      </c>
      <c r="U142" s="40" t="s">
        <v>37</v>
      </c>
      <c r="V142" s="144">
        <v>0</v>
      </c>
      <c r="W142" s="144">
        <f t="shared" si="1"/>
        <v>0</v>
      </c>
      <c r="X142" s="144">
        <v>5.2700000000000004E-3</v>
      </c>
      <c r="Y142" s="144">
        <f t="shared" si="2"/>
        <v>7.7811708099999999</v>
      </c>
      <c r="Z142" s="144">
        <v>0</v>
      </c>
      <c r="AA142" s="145">
        <f t="shared" si="3"/>
        <v>0</v>
      </c>
      <c r="AR142" s="18" t="s">
        <v>339</v>
      </c>
      <c r="AT142" s="18" t="s">
        <v>268</v>
      </c>
      <c r="AU142" s="18" t="s">
        <v>79</v>
      </c>
      <c r="AY142" s="18" t="s">
        <v>127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8" t="s">
        <v>79</v>
      </c>
      <c r="BK142" s="146">
        <f t="shared" si="9"/>
        <v>0</v>
      </c>
      <c r="BL142" s="18" t="s">
        <v>187</v>
      </c>
      <c r="BM142" s="18" t="s">
        <v>432</v>
      </c>
    </row>
    <row r="143" spans="2:65" s="1" customFormat="1" ht="38.25" customHeight="1">
      <c r="B143" s="137"/>
      <c r="C143" s="138" t="s">
        <v>192</v>
      </c>
      <c r="D143" s="138" t="s">
        <v>128</v>
      </c>
      <c r="E143" s="139" t="s">
        <v>433</v>
      </c>
      <c r="F143" s="209" t="s">
        <v>434</v>
      </c>
      <c r="G143" s="209"/>
      <c r="H143" s="209"/>
      <c r="I143" s="209"/>
      <c r="J143" s="140" t="s">
        <v>166</v>
      </c>
      <c r="K143" s="141">
        <v>9.1649999999999991</v>
      </c>
      <c r="L143" s="210"/>
      <c r="M143" s="210"/>
      <c r="N143" s="210">
        <f t="shared" si="0"/>
        <v>0</v>
      </c>
      <c r="O143" s="210"/>
      <c r="P143" s="210"/>
      <c r="Q143" s="210"/>
      <c r="R143" s="142"/>
      <c r="T143" s="143" t="s">
        <v>5</v>
      </c>
      <c r="U143" s="40" t="s">
        <v>37</v>
      </c>
      <c r="V143" s="144">
        <v>1.7070000000000001</v>
      </c>
      <c r="W143" s="144">
        <f t="shared" si="1"/>
        <v>15.644654999999998</v>
      </c>
      <c r="X143" s="144">
        <v>0</v>
      </c>
      <c r="Y143" s="144">
        <f t="shared" si="2"/>
        <v>0</v>
      </c>
      <c r="Z143" s="144">
        <v>0</v>
      </c>
      <c r="AA143" s="145">
        <f t="shared" si="3"/>
        <v>0</v>
      </c>
      <c r="AR143" s="18" t="s">
        <v>187</v>
      </c>
      <c r="AT143" s="18" t="s">
        <v>128</v>
      </c>
      <c r="AU143" s="18" t="s">
        <v>79</v>
      </c>
      <c r="AY143" s="18" t="s">
        <v>127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8" t="s">
        <v>79</v>
      </c>
      <c r="BK143" s="146">
        <f t="shared" si="9"/>
        <v>0</v>
      </c>
      <c r="BL143" s="18" t="s">
        <v>187</v>
      </c>
      <c r="BM143" s="18" t="s">
        <v>435</v>
      </c>
    </row>
    <row r="144" spans="2:65" s="9" customFormat="1" ht="29.85" customHeight="1">
      <c r="B144" s="126"/>
      <c r="C144" s="127"/>
      <c r="D144" s="136" t="s">
        <v>397</v>
      </c>
      <c r="E144" s="136"/>
      <c r="F144" s="136"/>
      <c r="G144" s="136"/>
      <c r="H144" s="136"/>
      <c r="I144" s="136"/>
      <c r="J144" s="136"/>
      <c r="K144" s="136"/>
      <c r="L144" s="136"/>
      <c r="M144" s="136"/>
      <c r="N144" s="221">
        <f>BK144</f>
        <v>0</v>
      </c>
      <c r="O144" s="222"/>
      <c r="P144" s="222"/>
      <c r="Q144" s="222"/>
      <c r="R144" s="129"/>
      <c r="T144" s="130"/>
      <c r="U144" s="127"/>
      <c r="V144" s="127"/>
      <c r="W144" s="131">
        <f>SUM(W145:W153)</f>
        <v>244.11063158849998</v>
      </c>
      <c r="X144" s="127"/>
      <c r="Y144" s="131">
        <f>SUM(Y145:Y153)</f>
        <v>7.5046089499999997</v>
      </c>
      <c r="Z144" s="127"/>
      <c r="AA144" s="132">
        <f>SUM(AA145:AA153)</f>
        <v>0</v>
      </c>
      <c r="AR144" s="133" t="s">
        <v>79</v>
      </c>
      <c r="AT144" s="134" t="s">
        <v>69</v>
      </c>
      <c r="AU144" s="134" t="s">
        <v>76</v>
      </c>
      <c r="AY144" s="133" t="s">
        <v>127</v>
      </c>
      <c r="BK144" s="135">
        <f>SUM(BK145:BK153)</f>
        <v>0</v>
      </c>
    </row>
    <row r="145" spans="2:65" s="1" customFormat="1" ht="38.25" customHeight="1">
      <c r="B145" s="137"/>
      <c r="C145" s="138" t="s">
        <v>196</v>
      </c>
      <c r="D145" s="138" t="s">
        <v>128</v>
      </c>
      <c r="E145" s="139" t="s">
        <v>436</v>
      </c>
      <c r="F145" s="209" t="s">
        <v>437</v>
      </c>
      <c r="G145" s="209"/>
      <c r="H145" s="209"/>
      <c r="I145" s="209"/>
      <c r="J145" s="140" t="s">
        <v>141</v>
      </c>
      <c r="K145" s="141">
        <v>1188.585</v>
      </c>
      <c r="L145" s="210"/>
      <c r="M145" s="210"/>
      <c r="N145" s="210">
        <f t="shared" ref="N145:N153" si="10">ROUND(L145*K145,2)</f>
        <v>0</v>
      </c>
      <c r="O145" s="210"/>
      <c r="P145" s="210"/>
      <c r="Q145" s="210"/>
      <c r="R145" s="142"/>
      <c r="T145" s="143" t="s">
        <v>5</v>
      </c>
      <c r="U145" s="40" t="s">
        <v>37</v>
      </c>
      <c r="V145" s="144">
        <v>0.1475901</v>
      </c>
      <c r="W145" s="144">
        <f t="shared" ref="W145:W153" si="11">V145*K145</f>
        <v>175.42337900850001</v>
      </c>
      <c r="X145" s="144">
        <v>1.15E-3</v>
      </c>
      <c r="Y145" s="144">
        <f t="shared" ref="Y145:Y153" si="12">X145*K145</f>
        <v>1.36687275</v>
      </c>
      <c r="Z145" s="144">
        <v>0</v>
      </c>
      <c r="AA145" s="145">
        <f t="shared" ref="AA145:AA153" si="13">Z145*K145</f>
        <v>0</v>
      </c>
      <c r="AR145" s="18" t="s">
        <v>187</v>
      </c>
      <c r="AT145" s="18" t="s">
        <v>128</v>
      </c>
      <c r="AU145" s="18" t="s">
        <v>79</v>
      </c>
      <c r="AY145" s="18" t="s">
        <v>127</v>
      </c>
      <c r="BE145" s="146">
        <f t="shared" ref="BE145:BE153" si="14">IF(U145="základná",N145,0)</f>
        <v>0</v>
      </c>
      <c r="BF145" s="146">
        <f t="shared" ref="BF145:BF153" si="15">IF(U145="znížená",N145,0)</f>
        <v>0</v>
      </c>
      <c r="BG145" s="146">
        <f t="shared" ref="BG145:BG153" si="16">IF(U145="zákl. prenesená",N145,0)</f>
        <v>0</v>
      </c>
      <c r="BH145" s="146">
        <f t="shared" ref="BH145:BH153" si="17">IF(U145="zníž. prenesená",N145,0)</f>
        <v>0</v>
      </c>
      <c r="BI145" s="146">
        <f t="shared" ref="BI145:BI153" si="18">IF(U145="nulová",N145,0)</f>
        <v>0</v>
      </c>
      <c r="BJ145" s="18" t="s">
        <v>79</v>
      </c>
      <c r="BK145" s="146">
        <f t="shared" ref="BK145:BK153" si="19">ROUND(L145*K145,2)</f>
        <v>0</v>
      </c>
      <c r="BL145" s="18" t="s">
        <v>187</v>
      </c>
      <c r="BM145" s="18" t="s">
        <v>438</v>
      </c>
    </row>
    <row r="146" spans="2:65" s="1" customFormat="1" ht="25.5" customHeight="1">
      <c r="B146" s="137"/>
      <c r="C146" s="150" t="s">
        <v>200</v>
      </c>
      <c r="D146" s="150" t="s">
        <v>268</v>
      </c>
      <c r="E146" s="151" t="s">
        <v>439</v>
      </c>
      <c r="F146" s="219" t="s">
        <v>440</v>
      </c>
      <c r="G146" s="219"/>
      <c r="H146" s="219"/>
      <c r="I146" s="219"/>
      <c r="J146" s="152" t="s">
        <v>141</v>
      </c>
      <c r="K146" s="153">
        <v>1136.5</v>
      </c>
      <c r="L146" s="220"/>
      <c r="M146" s="220"/>
      <c r="N146" s="220">
        <f t="shared" si="10"/>
        <v>0</v>
      </c>
      <c r="O146" s="210"/>
      <c r="P146" s="210"/>
      <c r="Q146" s="210"/>
      <c r="R146" s="142"/>
      <c r="T146" s="143" t="s">
        <v>5</v>
      </c>
      <c r="U146" s="40" t="s">
        <v>37</v>
      </c>
      <c r="V146" s="144">
        <v>0</v>
      </c>
      <c r="W146" s="144">
        <f t="shared" si="11"/>
        <v>0</v>
      </c>
      <c r="X146" s="144">
        <v>4.6800000000000001E-3</v>
      </c>
      <c r="Y146" s="144">
        <f t="shared" si="12"/>
        <v>5.3188200000000005</v>
      </c>
      <c r="Z146" s="144">
        <v>0</v>
      </c>
      <c r="AA146" s="145">
        <f t="shared" si="13"/>
        <v>0</v>
      </c>
      <c r="AR146" s="18" t="s">
        <v>339</v>
      </c>
      <c r="AT146" s="18" t="s">
        <v>268</v>
      </c>
      <c r="AU146" s="18" t="s">
        <v>79</v>
      </c>
      <c r="AY146" s="18" t="s">
        <v>127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8" t="s">
        <v>79</v>
      </c>
      <c r="BK146" s="146">
        <f t="shared" si="19"/>
        <v>0</v>
      </c>
      <c r="BL146" s="18" t="s">
        <v>187</v>
      </c>
      <c r="BM146" s="18" t="s">
        <v>441</v>
      </c>
    </row>
    <row r="147" spans="2:65" s="1" customFormat="1" ht="25.5" customHeight="1">
      <c r="B147" s="137"/>
      <c r="C147" s="150" t="s">
        <v>10</v>
      </c>
      <c r="D147" s="150" t="s">
        <v>268</v>
      </c>
      <c r="E147" s="151" t="s">
        <v>442</v>
      </c>
      <c r="F147" s="219" t="s">
        <v>443</v>
      </c>
      <c r="G147" s="219"/>
      <c r="H147" s="219"/>
      <c r="I147" s="219"/>
      <c r="J147" s="152" t="s">
        <v>141</v>
      </c>
      <c r="K147" s="153">
        <v>40.326999999999998</v>
      </c>
      <c r="L147" s="220"/>
      <c r="M147" s="220"/>
      <c r="N147" s="220">
        <f t="shared" si="10"/>
        <v>0</v>
      </c>
      <c r="O147" s="210"/>
      <c r="P147" s="210"/>
      <c r="Q147" s="210"/>
      <c r="R147" s="142"/>
      <c r="T147" s="143" t="s">
        <v>5</v>
      </c>
      <c r="U147" s="40" t="s">
        <v>37</v>
      </c>
      <c r="V147" s="144">
        <v>0</v>
      </c>
      <c r="W147" s="144">
        <f t="shared" si="11"/>
        <v>0</v>
      </c>
      <c r="X147" s="144">
        <v>9.7999999999999997E-4</v>
      </c>
      <c r="Y147" s="144">
        <f t="shared" si="12"/>
        <v>3.952046E-2</v>
      </c>
      <c r="Z147" s="144">
        <v>0</v>
      </c>
      <c r="AA147" s="145">
        <f t="shared" si="13"/>
        <v>0</v>
      </c>
      <c r="AR147" s="18" t="s">
        <v>339</v>
      </c>
      <c r="AT147" s="18" t="s">
        <v>268</v>
      </c>
      <c r="AU147" s="18" t="s">
        <v>79</v>
      </c>
      <c r="AY147" s="18" t="s">
        <v>127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8" t="s">
        <v>79</v>
      </c>
      <c r="BK147" s="146">
        <f t="shared" si="19"/>
        <v>0</v>
      </c>
      <c r="BL147" s="18" t="s">
        <v>187</v>
      </c>
      <c r="BM147" s="18" t="s">
        <v>444</v>
      </c>
    </row>
    <row r="148" spans="2:65" s="1" customFormat="1" ht="25.5" customHeight="1">
      <c r="B148" s="137"/>
      <c r="C148" s="150" t="s">
        <v>207</v>
      </c>
      <c r="D148" s="150" t="s">
        <v>268</v>
      </c>
      <c r="E148" s="151" t="s">
        <v>445</v>
      </c>
      <c r="F148" s="219" t="s">
        <v>446</v>
      </c>
      <c r="G148" s="219"/>
      <c r="H148" s="219"/>
      <c r="I148" s="219"/>
      <c r="J148" s="152" t="s">
        <v>141</v>
      </c>
      <c r="K148" s="153">
        <v>13.84</v>
      </c>
      <c r="L148" s="220"/>
      <c r="M148" s="220"/>
      <c r="N148" s="220">
        <f t="shared" si="10"/>
        <v>0</v>
      </c>
      <c r="O148" s="210"/>
      <c r="P148" s="210"/>
      <c r="Q148" s="210"/>
      <c r="R148" s="142"/>
      <c r="T148" s="143" t="s">
        <v>5</v>
      </c>
      <c r="U148" s="40" t="s">
        <v>37</v>
      </c>
      <c r="V148" s="144">
        <v>0</v>
      </c>
      <c r="W148" s="144">
        <f t="shared" si="11"/>
        <v>0</v>
      </c>
      <c r="X148" s="144">
        <v>2.3400000000000001E-3</v>
      </c>
      <c r="Y148" s="144">
        <f t="shared" si="12"/>
        <v>3.23856E-2</v>
      </c>
      <c r="Z148" s="144">
        <v>0</v>
      </c>
      <c r="AA148" s="145">
        <f t="shared" si="13"/>
        <v>0</v>
      </c>
      <c r="AR148" s="18" t="s">
        <v>339</v>
      </c>
      <c r="AT148" s="18" t="s">
        <v>268</v>
      </c>
      <c r="AU148" s="18" t="s">
        <v>79</v>
      </c>
      <c r="AY148" s="18" t="s">
        <v>127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8" t="s">
        <v>79</v>
      </c>
      <c r="BK148" s="146">
        <f t="shared" si="19"/>
        <v>0</v>
      </c>
      <c r="BL148" s="18" t="s">
        <v>187</v>
      </c>
      <c r="BM148" s="18" t="s">
        <v>447</v>
      </c>
    </row>
    <row r="149" spans="2:65" s="1" customFormat="1" ht="38.25" customHeight="1">
      <c r="B149" s="137"/>
      <c r="C149" s="138" t="s">
        <v>211</v>
      </c>
      <c r="D149" s="138" t="s">
        <v>128</v>
      </c>
      <c r="E149" s="139" t="s">
        <v>448</v>
      </c>
      <c r="F149" s="209" t="s">
        <v>449</v>
      </c>
      <c r="G149" s="209"/>
      <c r="H149" s="209"/>
      <c r="I149" s="209"/>
      <c r="J149" s="140" t="s">
        <v>141</v>
      </c>
      <c r="K149" s="141">
        <v>82.590999999999994</v>
      </c>
      <c r="L149" s="210"/>
      <c r="M149" s="210"/>
      <c r="N149" s="210">
        <f t="shared" si="10"/>
        <v>0</v>
      </c>
      <c r="O149" s="210"/>
      <c r="P149" s="210"/>
      <c r="Q149" s="210"/>
      <c r="R149" s="142"/>
      <c r="T149" s="143" t="s">
        <v>5</v>
      </c>
      <c r="U149" s="40" t="s">
        <v>37</v>
      </c>
      <c r="V149" s="144">
        <v>0.50988999999999995</v>
      </c>
      <c r="W149" s="144">
        <f t="shared" si="11"/>
        <v>42.112324989999991</v>
      </c>
      <c r="X149" s="144">
        <v>6.0000000000000001E-3</v>
      </c>
      <c r="Y149" s="144">
        <f t="shared" si="12"/>
        <v>0.49554599999999999</v>
      </c>
      <c r="Z149" s="144">
        <v>0</v>
      </c>
      <c r="AA149" s="145">
        <f t="shared" si="13"/>
        <v>0</v>
      </c>
      <c r="AR149" s="18" t="s">
        <v>187</v>
      </c>
      <c r="AT149" s="18" t="s">
        <v>128</v>
      </c>
      <c r="AU149" s="18" t="s">
        <v>79</v>
      </c>
      <c r="AY149" s="18" t="s">
        <v>127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8" t="s">
        <v>79</v>
      </c>
      <c r="BK149" s="146">
        <f t="shared" si="19"/>
        <v>0</v>
      </c>
      <c r="BL149" s="18" t="s">
        <v>187</v>
      </c>
      <c r="BM149" s="18" t="s">
        <v>450</v>
      </c>
    </row>
    <row r="150" spans="2:65" s="1" customFormat="1" ht="25.5" customHeight="1">
      <c r="B150" s="137"/>
      <c r="C150" s="150" t="s">
        <v>215</v>
      </c>
      <c r="D150" s="150" t="s">
        <v>268</v>
      </c>
      <c r="E150" s="151" t="s">
        <v>442</v>
      </c>
      <c r="F150" s="219" t="s">
        <v>443</v>
      </c>
      <c r="G150" s="219"/>
      <c r="H150" s="219"/>
      <c r="I150" s="219"/>
      <c r="J150" s="152" t="s">
        <v>141</v>
      </c>
      <c r="K150" s="153">
        <v>84.242999999999995</v>
      </c>
      <c r="L150" s="220"/>
      <c r="M150" s="220"/>
      <c r="N150" s="220">
        <f t="shared" si="10"/>
        <v>0</v>
      </c>
      <c r="O150" s="210"/>
      <c r="P150" s="210"/>
      <c r="Q150" s="210"/>
      <c r="R150" s="142"/>
      <c r="T150" s="143" t="s">
        <v>5</v>
      </c>
      <c r="U150" s="40" t="s">
        <v>37</v>
      </c>
      <c r="V150" s="144">
        <v>0</v>
      </c>
      <c r="W150" s="144">
        <f t="shared" si="11"/>
        <v>0</v>
      </c>
      <c r="X150" s="144">
        <v>9.7999999999999997E-4</v>
      </c>
      <c r="Y150" s="144">
        <f t="shared" si="12"/>
        <v>8.2558139999999988E-2</v>
      </c>
      <c r="Z150" s="144">
        <v>0</v>
      </c>
      <c r="AA150" s="145">
        <f t="shared" si="13"/>
        <v>0</v>
      </c>
      <c r="AR150" s="18" t="s">
        <v>339</v>
      </c>
      <c r="AT150" s="18" t="s">
        <v>268</v>
      </c>
      <c r="AU150" s="18" t="s">
        <v>79</v>
      </c>
      <c r="AY150" s="18" t="s">
        <v>127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8" t="s">
        <v>79</v>
      </c>
      <c r="BK150" s="146">
        <f t="shared" si="19"/>
        <v>0</v>
      </c>
      <c r="BL150" s="18" t="s">
        <v>187</v>
      </c>
      <c r="BM150" s="18" t="s">
        <v>451</v>
      </c>
    </row>
    <row r="151" spans="2:65" s="1" customFormat="1" ht="25.5" customHeight="1">
      <c r="B151" s="137"/>
      <c r="C151" s="138" t="s">
        <v>219</v>
      </c>
      <c r="D151" s="138" t="s">
        <v>128</v>
      </c>
      <c r="E151" s="139" t="s">
        <v>452</v>
      </c>
      <c r="F151" s="209" t="s">
        <v>453</v>
      </c>
      <c r="G151" s="209"/>
      <c r="H151" s="209"/>
      <c r="I151" s="209"/>
      <c r="J151" s="140" t="s">
        <v>141</v>
      </c>
      <c r="K151" s="141">
        <v>22.431000000000001</v>
      </c>
      <c r="L151" s="210"/>
      <c r="M151" s="210"/>
      <c r="N151" s="210">
        <f t="shared" si="10"/>
        <v>0</v>
      </c>
      <c r="O151" s="210"/>
      <c r="P151" s="210"/>
      <c r="Q151" s="210"/>
      <c r="R151" s="142"/>
      <c r="T151" s="143" t="s">
        <v>5</v>
      </c>
      <c r="U151" s="40" t="s">
        <v>37</v>
      </c>
      <c r="V151" s="144">
        <v>0.50988999999999995</v>
      </c>
      <c r="W151" s="144">
        <f t="shared" si="11"/>
        <v>11.43734259</v>
      </c>
      <c r="X151" s="144">
        <v>6.0000000000000001E-3</v>
      </c>
      <c r="Y151" s="144">
        <f t="shared" si="12"/>
        <v>0.13458600000000001</v>
      </c>
      <c r="Z151" s="144">
        <v>0</v>
      </c>
      <c r="AA151" s="145">
        <f t="shared" si="13"/>
        <v>0</v>
      </c>
      <c r="AR151" s="18" t="s">
        <v>187</v>
      </c>
      <c r="AT151" s="18" t="s">
        <v>128</v>
      </c>
      <c r="AU151" s="18" t="s">
        <v>79</v>
      </c>
      <c r="AY151" s="18" t="s">
        <v>127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8" t="s">
        <v>79</v>
      </c>
      <c r="BK151" s="146">
        <f t="shared" si="19"/>
        <v>0</v>
      </c>
      <c r="BL151" s="18" t="s">
        <v>187</v>
      </c>
      <c r="BM151" s="18" t="s">
        <v>454</v>
      </c>
    </row>
    <row r="152" spans="2:65" s="1" customFormat="1" ht="25.5" customHeight="1">
      <c r="B152" s="137"/>
      <c r="C152" s="150" t="s">
        <v>223</v>
      </c>
      <c r="D152" s="150" t="s">
        <v>268</v>
      </c>
      <c r="E152" s="151" t="s">
        <v>455</v>
      </c>
      <c r="F152" s="219" t="s">
        <v>456</v>
      </c>
      <c r="G152" s="219"/>
      <c r="H152" s="219"/>
      <c r="I152" s="219"/>
      <c r="J152" s="152" t="s">
        <v>141</v>
      </c>
      <c r="K152" s="153">
        <v>22.88</v>
      </c>
      <c r="L152" s="220"/>
      <c r="M152" s="220"/>
      <c r="N152" s="220">
        <f t="shared" si="10"/>
        <v>0</v>
      </c>
      <c r="O152" s="210"/>
      <c r="P152" s="210"/>
      <c r="Q152" s="210"/>
      <c r="R152" s="142"/>
      <c r="T152" s="143" t="s">
        <v>5</v>
      </c>
      <c r="U152" s="40" t="s">
        <v>37</v>
      </c>
      <c r="V152" s="144">
        <v>0</v>
      </c>
      <c r="W152" s="144">
        <f t="shared" si="11"/>
        <v>0</v>
      </c>
      <c r="X152" s="144">
        <v>1.5E-3</v>
      </c>
      <c r="Y152" s="144">
        <f t="shared" si="12"/>
        <v>3.4319999999999996E-2</v>
      </c>
      <c r="Z152" s="144">
        <v>0</v>
      </c>
      <c r="AA152" s="145">
        <f t="shared" si="13"/>
        <v>0</v>
      </c>
      <c r="AR152" s="18" t="s">
        <v>339</v>
      </c>
      <c r="AT152" s="18" t="s">
        <v>268</v>
      </c>
      <c r="AU152" s="18" t="s">
        <v>79</v>
      </c>
      <c r="AY152" s="18" t="s">
        <v>127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8" t="s">
        <v>79</v>
      </c>
      <c r="BK152" s="146">
        <f t="shared" si="19"/>
        <v>0</v>
      </c>
      <c r="BL152" s="18" t="s">
        <v>187</v>
      </c>
      <c r="BM152" s="18" t="s">
        <v>457</v>
      </c>
    </row>
    <row r="153" spans="2:65" s="1" customFormat="1" ht="25.5" customHeight="1">
      <c r="B153" s="137"/>
      <c r="C153" s="138" t="s">
        <v>227</v>
      </c>
      <c r="D153" s="138" t="s">
        <v>128</v>
      </c>
      <c r="E153" s="139" t="s">
        <v>458</v>
      </c>
      <c r="F153" s="209" t="s">
        <v>459</v>
      </c>
      <c r="G153" s="209"/>
      <c r="H153" s="209"/>
      <c r="I153" s="209"/>
      <c r="J153" s="140" t="s">
        <v>166</v>
      </c>
      <c r="K153" s="141">
        <v>7.5049999999999999</v>
      </c>
      <c r="L153" s="210"/>
      <c r="M153" s="210"/>
      <c r="N153" s="210">
        <f t="shared" si="10"/>
        <v>0</v>
      </c>
      <c r="O153" s="210"/>
      <c r="P153" s="210"/>
      <c r="Q153" s="210"/>
      <c r="R153" s="142"/>
      <c r="T153" s="143" t="s">
        <v>5</v>
      </c>
      <c r="U153" s="40" t="s">
        <v>37</v>
      </c>
      <c r="V153" s="144">
        <v>2.0169999999999999</v>
      </c>
      <c r="W153" s="144">
        <f t="shared" si="11"/>
        <v>15.137585</v>
      </c>
      <c r="X153" s="144">
        <v>0</v>
      </c>
      <c r="Y153" s="144">
        <f t="shared" si="12"/>
        <v>0</v>
      </c>
      <c r="Z153" s="144">
        <v>0</v>
      </c>
      <c r="AA153" s="145">
        <f t="shared" si="13"/>
        <v>0</v>
      </c>
      <c r="AR153" s="18" t="s">
        <v>187</v>
      </c>
      <c r="AT153" s="18" t="s">
        <v>128</v>
      </c>
      <c r="AU153" s="18" t="s">
        <v>79</v>
      </c>
      <c r="AY153" s="18" t="s">
        <v>127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8" t="s">
        <v>79</v>
      </c>
      <c r="BK153" s="146">
        <f t="shared" si="19"/>
        <v>0</v>
      </c>
      <c r="BL153" s="18" t="s">
        <v>187</v>
      </c>
      <c r="BM153" s="18" t="s">
        <v>460</v>
      </c>
    </row>
    <row r="154" spans="2:65" s="9" customFormat="1" ht="29.85" customHeight="1">
      <c r="B154" s="126"/>
      <c r="C154" s="127"/>
      <c r="D154" s="136" t="s">
        <v>398</v>
      </c>
      <c r="E154" s="136"/>
      <c r="F154" s="136"/>
      <c r="G154" s="136"/>
      <c r="H154" s="136"/>
      <c r="I154" s="136"/>
      <c r="J154" s="136"/>
      <c r="K154" s="136"/>
      <c r="L154" s="136"/>
      <c r="M154" s="136"/>
      <c r="N154" s="221">
        <f>BK154</f>
        <v>0</v>
      </c>
      <c r="O154" s="222"/>
      <c r="P154" s="222"/>
      <c r="Q154" s="222"/>
      <c r="R154" s="129"/>
      <c r="T154" s="130"/>
      <c r="U154" s="127"/>
      <c r="V154" s="127"/>
      <c r="W154" s="131">
        <f>SUM(W155:W159)</f>
        <v>105.9822939</v>
      </c>
      <c r="X154" s="127"/>
      <c r="Y154" s="131">
        <f>SUM(Y155:Y159)</f>
        <v>0.75059863999999987</v>
      </c>
      <c r="Z154" s="127"/>
      <c r="AA154" s="132">
        <f>SUM(AA155:AA159)</f>
        <v>0</v>
      </c>
      <c r="AR154" s="133" t="s">
        <v>79</v>
      </c>
      <c r="AT154" s="134" t="s">
        <v>69</v>
      </c>
      <c r="AU154" s="134" t="s">
        <v>76</v>
      </c>
      <c r="AY154" s="133" t="s">
        <v>127</v>
      </c>
      <c r="BK154" s="135">
        <f>SUM(BK155:BK159)</f>
        <v>0</v>
      </c>
    </row>
    <row r="155" spans="2:65" s="1" customFormat="1" ht="38.25" customHeight="1">
      <c r="B155" s="137"/>
      <c r="C155" s="138" t="s">
        <v>231</v>
      </c>
      <c r="D155" s="138" t="s">
        <v>128</v>
      </c>
      <c r="E155" s="139" t="s">
        <v>461</v>
      </c>
      <c r="F155" s="209" t="s">
        <v>462</v>
      </c>
      <c r="G155" s="209"/>
      <c r="H155" s="209"/>
      <c r="I155" s="209"/>
      <c r="J155" s="140" t="s">
        <v>304</v>
      </c>
      <c r="K155" s="141">
        <v>75.09</v>
      </c>
      <c r="L155" s="210"/>
      <c r="M155" s="210"/>
      <c r="N155" s="210">
        <f>ROUND(L155*K155,2)</f>
        <v>0</v>
      </c>
      <c r="O155" s="210"/>
      <c r="P155" s="210"/>
      <c r="Q155" s="210"/>
      <c r="R155" s="142"/>
      <c r="T155" s="143" t="s">
        <v>5</v>
      </c>
      <c r="U155" s="40" t="s">
        <v>37</v>
      </c>
      <c r="V155" s="144">
        <v>1.06924</v>
      </c>
      <c r="W155" s="144">
        <f>V155*K155</f>
        <v>80.289231600000008</v>
      </c>
      <c r="X155" s="144">
        <v>2.1000000000000001E-4</v>
      </c>
      <c r="Y155" s="144">
        <f>X155*K155</f>
        <v>1.5768900000000002E-2</v>
      </c>
      <c r="Z155" s="144">
        <v>0</v>
      </c>
      <c r="AA155" s="145">
        <f>Z155*K155</f>
        <v>0</v>
      </c>
      <c r="AR155" s="18" t="s">
        <v>187</v>
      </c>
      <c r="AT155" s="18" t="s">
        <v>128</v>
      </c>
      <c r="AU155" s="18" t="s">
        <v>79</v>
      </c>
      <c r="AY155" s="18" t="s">
        <v>127</v>
      </c>
      <c r="BE155" s="146">
        <f>IF(U155="základná",N155,0)</f>
        <v>0</v>
      </c>
      <c r="BF155" s="146">
        <f>IF(U155="znížená",N155,0)</f>
        <v>0</v>
      </c>
      <c r="BG155" s="146">
        <f>IF(U155="zákl. prenesená",N155,0)</f>
        <v>0</v>
      </c>
      <c r="BH155" s="146">
        <f>IF(U155="zníž. prenesená",N155,0)</f>
        <v>0</v>
      </c>
      <c r="BI155" s="146">
        <f>IF(U155="nulová",N155,0)</f>
        <v>0</v>
      </c>
      <c r="BJ155" s="18" t="s">
        <v>79</v>
      </c>
      <c r="BK155" s="146">
        <f>ROUND(L155*K155,2)</f>
        <v>0</v>
      </c>
      <c r="BL155" s="18" t="s">
        <v>187</v>
      </c>
      <c r="BM155" s="18" t="s">
        <v>463</v>
      </c>
    </row>
    <row r="156" spans="2:65" s="1" customFormat="1" ht="51" customHeight="1">
      <c r="B156" s="137"/>
      <c r="C156" s="138" t="s">
        <v>235</v>
      </c>
      <c r="D156" s="138" t="s">
        <v>128</v>
      </c>
      <c r="E156" s="139" t="s">
        <v>464</v>
      </c>
      <c r="F156" s="209" t="s">
        <v>465</v>
      </c>
      <c r="G156" s="209"/>
      <c r="H156" s="209"/>
      <c r="I156" s="209"/>
      <c r="J156" s="140" t="s">
        <v>304</v>
      </c>
      <c r="K156" s="141">
        <v>5.27</v>
      </c>
      <c r="L156" s="210"/>
      <c r="M156" s="210"/>
      <c r="N156" s="210">
        <f>ROUND(L156*K156,2)</f>
        <v>0</v>
      </c>
      <c r="O156" s="210"/>
      <c r="P156" s="210"/>
      <c r="Q156" s="210"/>
      <c r="R156" s="142"/>
      <c r="T156" s="143" t="s">
        <v>5</v>
      </c>
      <c r="U156" s="40" t="s">
        <v>37</v>
      </c>
      <c r="V156" s="144">
        <v>1.06924</v>
      </c>
      <c r="W156" s="144">
        <f>V156*K156</f>
        <v>5.6348947999999996</v>
      </c>
      <c r="X156" s="144">
        <v>2.1000000000000001E-4</v>
      </c>
      <c r="Y156" s="144">
        <f>X156*K156</f>
        <v>1.1067E-3</v>
      </c>
      <c r="Z156" s="144">
        <v>0</v>
      </c>
      <c r="AA156" s="145">
        <f>Z156*K156</f>
        <v>0</v>
      </c>
      <c r="AR156" s="18" t="s">
        <v>187</v>
      </c>
      <c r="AT156" s="18" t="s">
        <v>128</v>
      </c>
      <c r="AU156" s="18" t="s">
        <v>79</v>
      </c>
      <c r="AY156" s="18" t="s">
        <v>127</v>
      </c>
      <c r="BE156" s="146">
        <f>IF(U156="základná",N156,0)</f>
        <v>0</v>
      </c>
      <c r="BF156" s="146">
        <f>IF(U156="znížená",N156,0)</f>
        <v>0</v>
      </c>
      <c r="BG156" s="146">
        <f>IF(U156="zákl. prenesená",N156,0)</f>
        <v>0</v>
      </c>
      <c r="BH156" s="146">
        <f>IF(U156="zníž. prenesená",N156,0)</f>
        <v>0</v>
      </c>
      <c r="BI156" s="146">
        <f>IF(U156="nulová",N156,0)</f>
        <v>0</v>
      </c>
      <c r="BJ156" s="18" t="s">
        <v>79</v>
      </c>
      <c r="BK156" s="146">
        <f>ROUND(L156*K156,2)</f>
        <v>0</v>
      </c>
      <c r="BL156" s="18" t="s">
        <v>187</v>
      </c>
      <c r="BM156" s="18" t="s">
        <v>466</v>
      </c>
    </row>
    <row r="157" spans="2:65" s="1" customFormat="1" ht="38.25" customHeight="1">
      <c r="B157" s="137"/>
      <c r="C157" s="138" t="s">
        <v>333</v>
      </c>
      <c r="D157" s="138" t="s">
        <v>128</v>
      </c>
      <c r="E157" s="139" t="s">
        <v>467</v>
      </c>
      <c r="F157" s="209" t="s">
        <v>468</v>
      </c>
      <c r="G157" s="209"/>
      <c r="H157" s="209"/>
      <c r="I157" s="209"/>
      <c r="J157" s="140" t="s">
        <v>141</v>
      </c>
      <c r="K157" s="141">
        <v>33.049999999999997</v>
      </c>
      <c r="L157" s="210"/>
      <c r="M157" s="210"/>
      <c r="N157" s="210">
        <f>ROUND(L157*K157,2)</f>
        <v>0</v>
      </c>
      <c r="O157" s="210"/>
      <c r="P157" s="210"/>
      <c r="Q157" s="210"/>
      <c r="R157" s="142"/>
      <c r="T157" s="143" t="s">
        <v>5</v>
      </c>
      <c r="U157" s="40" t="s">
        <v>37</v>
      </c>
      <c r="V157" s="144">
        <v>0.21711</v>
      </c>
      <c r="W157" s="144">
        <f>V157*K157</f>
        <v>7.1754854999999997</v>
      </c>
      <c r="X157" s="144">
        <v>5.0499999999999998E-3</v>
      </c>
      <c r="Y157" s="144">
        <f>X157*K157</f>
        <v>0.16690249999999998</v>
      </c>
      <c r="Z157" s="144">
        <v>0</v>
      </c>
      <c r="AA157" s="145">
        <f>Z157*K157</f>
        <v>0</v>
      </c>
      <c r="AR157" s="18" t="s">
        <v>187</v>
      </c>
      <c r="AT157" s="18" t="s">
        <v>128</v>
      </c>
      <c r="AU157" s="18" t="s">
        <v>79</v>
      </c>
      <c r="AY157" s="18" t="s">
        <v>127</v>
      </c>
      <c r="BE157" s="146">
        <f>IF(U157="základná",N157,0)</f>
        <v>0</v>
      </c>
      <c r="BF157" s="146">
        <f>IF(U157="znížená",N157,0)</f>
        <v>0</v>
      </c>
      <c r="BG157" s="146">
        <f>IF(U157="zákl. prenesená",N157,0)</f>
        <v>0</v>
      </c>
      <c r="BH157" s="146">
        <f>IF(U157="zníž. prenesená",N157,0)</f>
        <v>0</v>
      </c>
      <c r="BI157" s="146">
        <f>IF(U157="nulová",N157,0)</f>
        <v>0</v>
      </c>
      <c r="BJ157" s="18" t="s">
        <v>79</v>
      </c>
      <c r="BK157" s="146">
        <f>ROUND(L157*K157,2)</f>
        <v>0</v>
      </c>
      <c r="BL157" s="18" t="s">
        <v>187</v>
      </c>
      <c r="BM157" s="18" t="s">
        <v>469</v>
      </c>
    </row>
    <row r="158" spans="2:65" s="1" customFormat="1" ht="16.5" customHeight="1">
      <c r="B158" s="137"/>
      <c r="C158" s="138" t="s">
        <v>337</v>
      </c>
      <c r="D158" s="138" t="s">
        <v>128</v>
      </c>
      <c r="E158" s="139" t="s">
        <v>470</v>
      </c>
      <c r="F158" s="209" t="s">
        <v>471</v>
      </c>
      <c r="G158" s="209"/>
      <c r="H158" s="209"/>
      <c r="I158" s="209"/>
      <c r="J158" s="140" t="s">
        <v>141</v>
      </c>
      <c r="K158" s="141">
        <v>52.338000000000001</v>
      </c>
      <c r="L158" s="210"/>
      <c r="M158" s="210"/>
      <c r="N158" s="210">
        <f>ROUND(L158*K158,2)</f>
        <v>0</v>
      </c>
      <c r="O158" s="210"/>
      <c r="P158" s="210"/>
      <c r="Q158" s="210"/>
      <c r="R158" s="142"/>
      <c r="T158" s="143" t="s">
        <v>5</v>
      </c>
      <c r="U158" s="40" t="s">
        <v>37</v>
      </c>
      <c r="V158" s="144">
        <v>0.22</v>
      </c>
      <c r="W158" s="144">
        <f>V158*K158</f>
        <v>11.51436</v>
      </c>
      <c r="X158" s="144">
        <v>1.0829999999999999E-2</v>
      </c>
      <c r="Y158" s="144">
        <f>X158*K158</f>
        <v>0.56682053999999993</v>
      </c>
      <c r="Z158" s="144">
        <v>0</v>
      </c>
      <c r="AA158" s="145">
        <f>Z158*K158</f>
        <v>0</v>
      </c>
      <c r="AR158" s="18" t="s">
        <v>187</v>
      </c>
      <c r="AT158" s="18" t="s">
        <v>128</v>
      </c>
      <c r="AU158" s="18" t="s">
        <v>79</v>
      </c>
      <c r="AY158" s="18" t="s">
        <v>127</v>
      </c>
      <c r="BE158" s="146">
        <f>IF(U158="základná",N158,0)</f>
        <v>0</v>
      </c>
      <c r="BF158" s="146">
        <f>IF(U158="znížená",N158,0)</f>
        <v>0</v>
      </c>
      <c r="BG158" s="146">
        <f>IF(U158="zákl. prenesená",N158,0)</f>
        <v>0</v>
      </c>
      <c r="BH158" s="146">
        <f>IF(U158="zníž. prenesená",N158,0)</f>
        <v>0</v>
      </c>
      <c r="BI158" s="146">
        <f>IF(U158="nulová",N158,0)</f>
        <v>0</v>
      </c>
      <c r="BJ158" s="18" t="s">
        <v>79</v>
      </c>
      <c r="BK158" s="146">
        <f>ROUND(L158*K158,2)</f>
        <v>0</v>
      </c>
      <c r="BL158" s="18" t="s">
        <v>187</v>
      </c>
      <c r="BM158" s="18" t="s">
        <v>472</v>
      </c>
    </row>
    <row r="159" spans="2:65" s="1" customFormat="1" ht="25.5" customHeight="1">
      <c r="B159" s="137"/>
      <c r="C159" s="138" t="s">
        <v>338</v>
      </c>
      <c r="D159" s="138" t="s">
        <v>128</v>
      </c>
      <c r="E159" s="139" t="s">
        <v>473</v>
      </c>
      <c r="F159" s="209" t="s">
        <v>474</v>
      </c>
      <c r="G159" s="209"/>
      <c r="H159" s="209"/>
      <c r="I159" s="209"/>
      <c r="J159" s="140" t="s">
        <v>166</v>
      </c>
      <c r="K159" s="141">
        <v>0.751</v>
      </c>
      <c r="L159" s="210"/>
      <c r="M159" s="210"/>
      <c r="N159" s="210">
        <f>ROUND(L159*K159,2)</f>
        <v>0</v>
      </c>
      <c r="O159" s="210"/>
      <c r="P159" s="210"/>
      <c r="Q159" s="210"/>
      <c r="R159" s="142"/>
      <c r="T159" s="143" t="s">
        <v>5</v>
      </c>
      <c r="U159" s="40" t="s">
        <v>37</v>
      </c>
      <c r="V159" s="144">
        <v>1.8220000000000001</v>
      </c>
      <c r="W159" s="144">
        <f>V159*K159</f>
        <v>1.368322</v>
      </c>
      <c r="X159" s="144">
        <v>0</v>
      </c>
      <c r="Y159" s="144">
        <f>X159*K159</f>
        <v>0</v>
      </c>
      <c r="Z159" s="144">
        <v>0</v>
      </c>
      <c r="AA159" s="145">
        <f>Z159*K159</f>
        <v>0</v>
      </c>
      <c r="AR159" s="18" t="s">
        <v>187</v>
      </c>
      <c r="AT159" s="18" t="s">
        <v>128</v>
      </c>
      <c r="AU159" s="18" t="s">
        <v>79</v>
      </c>
      <c r="AY159" s="18" t="s">
        <v>127</v>
      </c>
      <c r="BE159" s="146">
        <f>IF(U159="základná",N159,0)</f>
        <v>0</v>
      </c>
      <c r="BF159" s="146">
        <f>IF(U159="znížená",N159,0)</f>
        <v>0</v>
      </c>
      <c r="BG159" s="146">
        <f>IF(U159="zákl. prenesená",N159,0)</f>
        <v>0</v>
      </c>
      <c r="BH159" s="146">
        <f>IF(U159="zníž. prenesená",N159,0)</f>
        <v>0</v>
      </c>
      <c r="BI159" s="146">
        <f>IF(U159="nulová",N159,0)</f>
        <v>0</v>
      </c>
      <c r="BJ159" s="18" t="s">
        <v>79</v>
      </c>
      <c r="BK159" s="146">
        <f>ROUND(L159*K159,2)</f>
        <v>0</v>
      </c>
      <c r="BL159" s="18" t="s">
        <v>187</v>
      </c>
      <c r="BM159" s="18" t="s">
        <v>475</v>
      </c>
    </row>
    <row r="160" spans="2:65" s="9" customFormat="1" ht="29.85" customHeight="1">
      <c r="B160" s="126"/>
      <c r="C160" s="127"/>
      <c r="D160" s="136" t="s">
        <v>244</v>
      </c>
      <c r="E160" s="136"/>
      <c r="F160" s="136"/>
      <c r="G160" s="136"/>
      <c r="H160" s="136"/>
      <c r="I160" s="136"/>
      <c r="J160" s="136"/>
      <c r="K160" s="136"/>
      <c r="L160" s="136"/>
      <c r="M160" s="136"/>
      <c r="N160" s="221">
        <f>BK160</f>
        <v>0</v>
      </c>
      <c r="O160" s="222"/>
      <c r="P160" s="222"/>
      <c r="Q160" s="222"/>
      <c r="R160" s="129"/>
      <c r="T160" s="130"/>
      <c r="U160" s="127"/>
      <c r="V160" s="127"/>
      <c r="W160" s="131">
        <f>SUM(W161:W165)</f>
        <v>201.24988632</v>
      </c>
      <c r="X160" s="127"/>
      <c r="Y160" s="131">
        <f>SUM(Y161:Y165)</f>
        <v>3.5588100000000004E-2</v>
      </c>
      <c r="Z160" s="127"/>
      <c r="AA160" s="132">
        <f>SUM(AA161:AA165)</f>
        <v>0.53765940000000001</v>
      </c>
      <c r="AR160" s="133" t="s">
        <v>79</v>
      </c>
      <c r="AT160" s="134" t="s">
        <v>69</v>
      </c>
      <c r="AU160" s="134" t="s">
        <v>76</v>
      </c>
      <c r="AY160" s="133" t="s">
        <v>127</v>
      </c>
      <c r="BK160" s="135">
        <f>SUM(BK161:BK165)</f>
        <v>0</v>
      </c>
    </row>
    <row r="161" spans="2:65" s="1" customFormat="1" ht="38.25" customHeight="1">
      <c r="B161" s="137"/>
      <c r="C161" s="138" t="s">
        <v>339</v>
      </c>
      <c r="D161" s="138" t="s">
        <v>128</v>
      </c>
      <c r="E161" s="139" t="s">
        <v>476</v>
      </c>
      <c r="F161" s="209" t="s">
        <v>477</v>
      </c>
      <c r="G161" s="209"/>
      <c r="H161" s="209"/>
      <c r="I161" s="209"/>
      <c r="J161" s="140" t="s">
        <v>141</v>
      </c>
      <c r="K161" s="141">
        <v>44.442</v>
      </c>
      <c r="L161" s="210"/>
      <c r="M161" s="210"/>
      <c r="N161" s="210">
        <f>ROUND(L161*K161,2)</f>
        <v>0</v>
      </c>
      <c r="O161" s="210"/>
      <c r="P161" s="210"/>
      <c r="Q161" s="210"/>
      <c r="R161" s="142"/>
      <c r="T161" s="143" t="s">
        <v>5</v>
      </c>
      <c r="U161" s="40" t="s">
        <v>37</v>
      </c>
      <c r="V161" s="144">
        <v>7.4999999999999997E-2</v>
      </c>
      <c r="W161" s="144">
        <f>V161*K161</f>
        <v>3.3331499999999998</v>
      </c>
      <c r="X161" s="144">
        <v>0</v>
      </c>
      <c r="Y161" s="144">
        <f>X161*K161</f>
        <v>0</v>
      </c>
      <c r="Z161" s="144">
        <v>7.3200000000000001E-3</v>
      </c>
      <c r="AA161" s="145">
        <f>Z161*K161</f>
        <v>0.32531544000000001</v>
      </c>
      <c r="AR161" s="18" t="s">
        <v>187</v>
      </c>
      <c r="AT161" s="18" t="s">
        <v>128</v>
      </c>
      <c r="AU161" s="18" t="s">
        <v>79</v>
      </c>
      <c r="AY161" s="18" t="s">
        <v>127</v>
      </c>
      <c r="BE161" s="146">
        <f>IF(U161="základná",N161,0)</f>
        <v>0</v>
      </c>
      <c r="BF161" s="146">
        <f>IF(U161="znížená",N161,0)</f>
        <v>0</v>
      </c>
      <c r="BG161" s="146">
        <f>IF(U161="zákl. prenesená",N161,0)</f>
        <v>0</v>
      </c>
      <c r="BH161" s="146">
        <f>IF(U161="zníž. prenesená",N161,0)</f>
        <v>0</v>
      </c>
      <c r="BI161" s="146">
        <f>IF(U161="nulová",N161,0)</f>
        <v>0</v>
      </c>
      <c r="BJ161" s="18" t="s">
        <v>79</v>
      </c>
      <c r="BK161" s="146">
        <f>ROUND(L161*K161,2)</f>
        <v>0</v>
      </c>
      <c r="BL161" s="18" t="s">
        <v>187</v>
      </c>
      <c r="BM161" s="18" t="s">
        <v>478</v>
      </c>
    </row>
    <row r="162" spans="2:65" s="1" customFormat="1" ht="38.25" customHeight="1">
      <c r="B162" s="137"/>
      <c r="C162" s="138" t="s">
        <v>340</v>
      </c>
      <c r="D162" s="138" t="s">
        <v>128</v>
      </c>
      <c r="E162" s="139" t="s">
        <v>479</v>
      </c>
      <c r="F162" s="209" t="s">
        <v>480</v>
      </c>
      <c r="G162" s="209"/>
      <c r="H162" s="209"/>
      <c r="I162" s="209"/>
      <c r="J162" s="140" t="s">
        <v>304</v>
      </c>
      <c r="K162" s="141">
        <v>113.61</v>
      </c>
      <c r="L162" s="210"/>
      <c r="M162" s="210"/>
      <c r="N162" s="210">
        <f>ROUND(L162*K162,2)</f>
        <v>0</v>
      </c>
      <c r="O162" s="210"/>
      <c r="P162" s="210"/>
      <c r="Q162" s="210"/>
      <c r="R162" s="142"/>
      <c r="T162" s="143" t="s">
        <v>5</v>
      </c>
      <c r="U162" s="40" t="s">
        <v>37</v>
      </c>
      <c r="V162" s="144">
        <v>0.53644000000000003</v>
      </c>
      <c r="W162" s="144">
        <f>V162*K162</f>
        <v>60.944948400000001</v>
      </c>
      <c r="X162" s="144">
        <v>5.0000000000000002E-5</v>
      </c>
      <c r="Y162" s="144">
        <f>X162*K162</f>
        <v>5.6805000000000007E-3</v>
      </c>
      <c r="Z162" s="144">
        <v>0</v>
      </c>
      <c r="AA162" s="145">
        <f>Z162*K162</f>
        <v>0</v>
      </c>
      <c r="AR162" s="18" t="s">
        <v>187</v>
      </c>
      <c r="AT162" s="18" t="s">
        <v>128</v>
      </c>
      <c r="AU162" s="18" t="s">
        <v>79</v>
      </c>
      <c r="AY162" s="18" t="s">
        <v>127</v>
      </c>
      <c r="BE162" s="146">
        <f>IF(U162="základná",N162,0)</f>
        <v>0</v>
      </c>
      <c r="BF162" s="146">
        <f>IF(U162="znížená",N162,0)</f>
        <v>0</v>
      </c>
      <c r="BG162" s="146">
        <f>IF(U162="zákl. prenesená",N162,0)</f>
        <v>0</v>
      </c>
      <c r="BH162" s="146">
        <f>IF(U162="zníž. prenesená",N162,0)</f>
        <v>0</v>
      </c>
      <c r="BI162" s="146">
        <f>IF(U162="nulová",N162,0)</f>
        <v>0</v>
      </c>
      <c r="BJ162" s="18" t="s">
        <v>79</v>
      </c>
      <c r="BK162" s="146">
        <f>ROUND(L162*K162,2)</f>
        <v>0</v>
      </c>
      <c r="BL162" s="18" t="s">
        <v>187</v>
      </c>
      <c r="BM162" s="18" t="s">
        <v>481</v>
      </c>
    </row>
    <row r="163" spans="2:65" s="1" customFormat="1" ht="38.25" customHeight="1">
      <c r="B163" s="137"/>
      <c r="C163" s="138" t="s">
        <v>341</v>
      </c>
      <c r="D163" s="138" t="s">
        <v>128</v>
      </c>
      <c r="E163" s="139" t="s">
        <v>482</v>
      </c>
      <c r="F163" s="209" t="s">
        <v>483</v>
      </c>
      <c r="G163" s="209"/>
      <c r="H163" s="209"/>
      <c r="I163" s="209"/>
      <c r="J163" s="140" t="s">
        <v>304</v>
      </c>
      <c r="K163" s="141">
        <v>149.53800000000001</v>
      </c>
      <c r="L163" s="210"/>
      <c r="M163" s="210"/>
      <c r="N163" s="210">
        <f>ROUND(L163*K163,2)</f>
        <v>0</v>
      </c>
      <c r="O163" s="210"/>
      <c r="P163" s="210"/>
      <c r="Q163" s="210"/>
      <c r="R163" s="142"/>
      <c r="T163" s="143" t="s">
        <v>5</v>
      </c>
      <c r="U163" s="40" t="s">
        <v>37</v>
      </c>
      <c r="V163" s="144">
        <v>0.83984000000000003</v>
      </c>
      <c r="W163" s="144">
        <f>V163*K163</f>
        <v>125.58799392000002</v>
      </c>
      <c r="X163" s="144">
        <v>2.0000000000000001E-4</v>
      </c>
      <c r="Y163" s="144">
        <f>X163*K163</f>
        <v>2.9907600000000003E-2</v>
      </c>
      <c r="Z163" s="144">
        <v>0</v>
      </c>
      <c r="AA163" s="145">
        <f>Z163*K163</f>
        <v>0</v>
      </c>
      <c r="AR163" s="18" t="s">
        <v>187</v>
      </c>
      <c r="AT163" s="18" t="s">
        <v>128</v>
      </c>
      <c r="AU163" s="18" t="s">
        <v>79</v>
      </c>
      <c r="AY163" s="18" t="s">
        <v>127</v>
      </c>
      <c r="BE163" s="146">
        <f>IF(U163="základná",N163,0)</f>
        <v>0</v>
      </c>
      <c r="BF163" s="146">
        <f>IF(U163="znížená",N163,0)</f>
        <v>0</v>
      </c>
      <c r="BG163" s="146">
        <f>IF(U163="zákl. prenesená",N163,0)</f>
        <v>0</v>
      </c>
      <c r="BH163" s="146">
        <f>IF(U163="zníž. prenesená",N163,0)</f>
        <v>0</v>
      </c>
      <c r="BI163" s="146">
        <f>IF(U163="nulová",N163,0)</f>
        <v>0</v>
      </c>
      <c r="BJ163" s="18" t="s">
        <v>79</v>
      </c>
      <c r="BK163" s="146">
        <f>ROUND(L163*K163,2)</f>
        <v>0</v>
      </c>
      <c r="BL163" s="18" t="s">
        <v>187</v>
      </c>
      <c r="BM163" s="18" t="s">
        <v>484</v>
      </c>
    </row>
    <row r="164" spans="2:65" s="1" customFormat="1" ht="25.5" customHeight="1">
      <c r="B164" s="137"/>
      <c r="C164" s="138" t="s">
        <v>342</v>
      </c>
      <c r="D164" s="138" t="s">
        <v>128</v>
      </c>
      <c r="E164" s="139" t="s">
        <v>485</v>
      </c>
      <c r="F164" s="209" t="s">
        <v>486</v>
      </c>
      <c r="G164" s="209"/>
      <c r="H164" s="209"/>
      <c r="I164" s="209"/>
      <c r="J164" s="140" t="s">
        <v>304</v>
      </c>
      <c r="K164" s="141">
        <v>149.53800000000001</v>
      </c>
      <c r="L164" s="210"/>
      <c r="M164" s="210"/>
      <c r="N164" s="210">
        <f>ROUND(L164*K164,2)</f>
        <v>0</v>
      </c>
      <c r="O164" s="210"/>
      <c r="P164" s="210"/>
      <c r="Q164" s="210"/>
      <c r="R164" s="142"/>
      <c r="T164" s="143" t="s">
        <v>5</v>
      </c>
      <c r="U164" s="40" t="s">
        <v>37</v>
      </c>
      <c r="V164" s="144">
        <v>7.4999999999999997E-2</v>
      </c>
      <c r="W164" s="144">
        <f>V164*K164</f>
        <v>11.215350000000001</v>
      </c>
      <c r="X164" s="144">
        <v>0</v>
      </c>
      <c r="Y164" s="144">
        <f>X164*K164</f>
        <v>0</v>
      </c>
      <c r="Z164" s="144">
        <v>1.42E-3</v>
      </c>
      <c r="AA164" s="145">
        <f>Z164*K164</f>
        <v>0.21234396000000003</v>
      </c>
      <c r="AR164" s="18" t="s">
        <v>187</v>
      </c>
      <c r="AT164" s="18" t="s">
        <v>128</v>
      </c>
      <c r="AU164" s="18" t="s">
        <v>79</v>
      </c>
      <c r="AY164" s="18" t="s">
        <v>127</v>
      </c>
      <c r="BE164" s="146">
        <f>IF(U164="základná",N164,0)</f>
        <v>0</v>
      </c>
      <c r="BF164" s="146">
        <f>IF(U164="znížená",N164,0)</f>
        <v>0</v>
      </c>
      <c r="BG164" s="146">
        <f>IF(U164="zákl. prenesená",N164,0)</f>
        <v>0</v>
      </c>
      <c r="BH164" s="146">
        <f>IF(U164="zníž. prenesená",N164,0)</f>
        <v>0</v>
      </c>
      <c r="BI164" s="146">
        <f>IF(U164="nulová",N164,0)</f>
        <v>0</v>
      </c>
      <c r="BJ164" s="18" t="s">
        <v>79</v>
      </c>
      <c r="BK164" s="146">
        <f>ROUND(L164*K164,2)</f>
        <v>0</v>
      </c>
      <c r="BL164" s="18" t="s">
        <v>187</v>
      </c>
      <c r="BM164" s="18" t="s">
        <v>487</v>
      </c>
    </row>
    <row r="165" spans="2:65" s="1" customFormat="1" ht="25.5" customHeight="1">
      <c r="B165" s="137"/>
      <c r="C165" s="138" t="s">
        <v>346</v>
      </c>
      <c r="D165" s="138" t="s">
        <v>128</v>
      </c>
      <c r="E165" s="139" t="s">
        <v>387</v>
      </c>
      <c r="F165" s="209" t="s">
        <v>388</v>
      </c>
      <c r="G165" s="209"/>
      <c r="H165" s="209"/>
      <c r="I165" s="209"/>
      <c r="J165" s="140" t="s">
        <v>166</v>
      </c>
      <c r="K165" s="141">
        <v>3.5999999999999997E-2</v>
      </c>
      <c r="L165" s="210"/>
      <c r="M165" s="210"/>
      <c r="N165" s="210">
        <f>ROUND(L165*K165,2)</f>
        <v>0</v>
      </c>
      <c r="O165" s="210"/>
      <c r="P165" s="210"/>
      <c r="Q165" s="210"/>
      <c r="R165" s="142"/>
      <c r="T165" s="143" t="s">
        <v>5</v>
      </c>
      <c r="U165" s="40" t="s">
        <v>37</v>
      </c>
      <c r="V165" s="144">
        <v>4.6790000000000003</v>
      </c>
      <c r="W165" s="144">
        <f>V165*K165</f>
        <v>0.16844400000000001</v>
      </c>
      <c r="X165" s="144">
        <v>0</v>
      </c>
      <c r="Y165" s="144">
        <f>X165*K165</f>
        <v>0</v>
      </c>
      <c r="Z165" s="144">
        <v>0</v>
      </c>
      <c r="AA165" s="145">
        <f>Z165*K165</f>
        <v>0</v>
      </c>
      <c r="AR165" s="18" t="s">
        <v>187</v>
      </c>
      <c r="AT165" s="18" t="s">
        <v>128</v>
      </c>
      <c r="AU165" s="18" t="s">
        <v>79</v>
      </c>
      <c r="AY165" s="18" t="s">
        <v>127</v>
      </c>
      <c r="BE165" s="146">
        <f>IF(U165="základná",N165,0)</f>
        <v>0</v>
      </c>
      <c r="BF165" s="146">
        <f>IF(U165="znížená",N165,0)</f>
        <v>0</v>
      </c>
      <c r="BG165" s="146">
        <f>IF(U165="zákl. prenesená",N165,0)</f>
        <v>0</v>
      </c>
      <c r="BH165" s="146">
        <f>IF(U165="zníž. prenesená",N165,0)</f>
        <v>0</v>
      </c>
      <c r="BI165" s="146">
        <f>IF(U165="nulová",N165,0)</f>
        <v>0</v>
      </c>
      <c r="BJ165" s="18" t="s">
        <v>79</v>
      </c>
      <c r="BK165" s="146">
        <f>ROUND(L165*K165,2)</f>
        <v>0</v>
      </c>
      <c r="BL165" s="18" t="s">
        <v>187</v>
      </c>
      <c r="BM165" s="18" t="s">
        <v>389</v>
      </c>
    </row>
    <row r="166" spans="2:65" s="9" customFormat="1" ht="29.85" customHeight="1">
      <c r="B166" s="126"/>
      <c r="C166" s="127"/>
      <c r="D166" s="136" t="s">
        <v>245</v>
      </c>
      <c r="E166" s="136"/>
      <c r="F166" s="136"/>
      <c r="G166" s="136"/>
      <c r="H166" s="136"/>
      <c r="I166" s="136"/>
      <c r="J166" s="136"/>
      <c r="K166" s="136"/>
      <c r="L166" s="136"/>
      <c r="M166" s="136"/>
      <c r="N166" s="221">
        <f>BK166</f>
        <v>0</v>
      </c>
      <c r="O166" s="222"/>
      <c r="P166" s="222"/>
      <c r="Q166" s="222"/>
      <c r="R166" s="129"/>
      <c r="T166" s="130"/>
      <c r="U166" s="127"/>
      <c r="V166" s="127"/>
      <c r="W166" s="131">
        <f>W167</f>
        <v>0.27400000000000002</v>
      </c>
      <c r="X166" s="127"/>
      <c r="Y166" s="131">
        <f>Y167</f>
        <v>0</v>
      </c>
      <c r="Z166" s="127"/>
      <c r="AA166" s="132">
        <f>AA167</f>
        <v>4.0000000000000001E-3</v>
      </c>
      <c r="AR166" s="133" t="s">
        <v>79</v>
      </c>
      <c r="AT166" s="134" t="s">
        <v>69</v>
      </c>
      <c r="AU166" s="134" t="s">
        <v>76</v>
      </c>
      <c r="AY166" s="133" t="s">
        <v>127</v>
      </c>
      <c r="BK166" s="135">
        <f>BK167</f>
        <v>0</v>
      </c>
    </row>
    <row r="167" spans="2:65" s="1" customFormat="1" ht="38.25" customHeight="1">
      <c r="B167" s="137"/>
      <c r="C167" s="138" t="s">
        <v>350</v>
      </c>
      <c r="D167" s="138" t="s">
        <v>128</v>
      </c>
      <c r="E167" s="139" t="s">
        <v>488</v>
      </c>
      <c r="F167" s="209" t="s">
        <v>489</v>
      </c>
      <c r="G167" s="209"/>
      <c r="H167" s="209"/>
      <c r="I167" s="209"/>
      <c r="J167" s="140" t="s">
        <v>490</v>
      </c>
      <c r="K167" s="141">
        <v>1</v>
      </c>
      <c r="L167" s="210"/>
      <c r="M167" s="210"/>
      <c r="N167" s="210">
        <f>ROUND(L167*K167,2)</f>
        <v>0</v>
      </c>
      <c r="O167" s="210"/>
      <c r="P167" s="210"/>
      <c r="Q167" s="210"/>
      <c r="R167" s="142"/>
      <c r="T167" s="143" t="s">
        <v>5</v>
      </c>
      <c r="U167" s="147" t="s">
        <v>37</v>
      </c>
      <c r="V167" s="148">
        <v>0.27400000000000002</v>
      </c>
      <c r="W167" s="148">
        <f>V167*K167</f>
        <v>0.27400000000000002</v>
      </c>
      <c r="X167" s="148">
        <v>0</v>
      </c>
      <c r="Y167" s="148">
        <f>X167*K167</f>
        <v>0</v>
      </c>
      <c r="Z167" s="148">
        <v>4.0000000000000001E-3</v>
      </c>
      <c r="AA167" s="149">
        <f>Z167*K167</f>
        <v>4.0000000000000001E-3</v>
      </c>
      <c r="AR167" s="18" t="s">
        <v>187</v>
      </c>
      <c r="AT167" s="18" t="s">
        <v>128</v>
      </c>
      <c r="AU167" s="18" t="s">
        <v>79</v>
      </c>
      <c r="AY167" s="18" t="s">
        <v>127</v>
      </c>
      <c r="BE167" s="146">
        <f>IF(U167="základná",N167,0)</f>
        <v>0</v>
      </c>
      <c r="BF167" s="146">
        <f>IF(U167="znížená",N167,0)</f>
        <v>0</v>
      </c>
      <c r="BG167" s="146">
        <f>IF(U167="zákl. prenesená",N167,0)</f>
        <v>0</v>
      </c>
      <c r="BH167" s="146">
        <f>IF(U167="zníž. prenesená",N167,0)</f>
        <v>0</v>
      </c>
      <c r="BI167" s="146">
        <f>IF(U167="nulová",N167,0)</f>
        <v>0</v>
      </c>
      <c r="BJ167" s="18" t="s">
        <v>79</v>
      </c>
      <c r="BK167" s="146">
        <f>ROUND(L167*K167,2)</f>
        <v>0</v>
      </c>
      <c r="BL167" s="18" t="s">
        <v>187</v>
      </c>
      <c r="BM167" s="18" t="s">
        <v>491</v>
      </c>
    </row>
    <row r="168" spans="2:65" s="1" customFormat="1" ht="6.95" customHeight="1">
      <c r="B168" s="55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7"/>
    </row>
  </sheetData>
  <mergeCells count="185">
    <mergeCell ref="N160:Q160"/>
    <mergeCell ref="N166:Q166"/>
    <mergeCell ref="H1:K1"/>
    <mergeCell ref="S2:AC2"/>
    <mergeCell ref="F164:I164"/>
    <mergeCell ref="L164:M164"/>
    <mergeCell ref="N164:Q164"/>
    <mergeCell ref="F165:I165"/>
    <mergeCell ref="L165:M165"/>
    <mergeCell ref="N165:Q165"/>
    <mergeCell ref="F167:I167"/>
    <mergeCell ref="L167:M167"/>
    <mergeCell ref="N167:Q167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3:I153"/>
    <mergeCell ref="L153:M153"/>
    <mergeCell ref="N153:Q153"/>
    <mergeCell ref="F155:I155"/>
    <mergeCell ref="L155:M155"/>
    <mergeCell ref="N155:Q155"/>
    <mergeCell ref="F156:I156"/>
    <mergeCell ref="L156:M156"/>
    <mergeCell ref="N156:Q156"/>
    <mergeCell ref="N154:Q154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N144:Q144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1:I131"/>
    <mergeCell ref="L131:M131"/>
    <mergeCell ref="N131:Q131"/>
    <mergeCell ref="F133:I133"/>
    <mergeCell ref="L133:M133"/>
    <mergeCell ref="N133:Q133"/>
    <mergeCell ref="F136:I136"/>
    <mergeCell ref="L136:M136"/>
    <mergeCell ref="N136:Q136"/>
    <mergeCell ref="N132:Q132"/>
    <mergeCell ref="N134:Q134"/>
    <mergeCell ref="N135:Q135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4:I124"/>
    <mergeCell ref="L124:M124"/>
    <mergeCell ref="N124:Q124"/>
    <mergeCell ref="F125:I125"/>
    <mergeCell ref="L125:M125"/>
    <mergeCell ref="N125:Q125"/>
    <mergeCell ref="F127:I127"/>
    <mergeCell ref="L127:M127"/>
    <mergeCell ref="N127:Q127"/>
    <mergeCell ref="N126:Q126"/>
    <mergeCell ref="F118:I118"/>
    <mergeCell ref="L118:M118"/>
    <mergeCell ref="N118:Q118"/>
    <mergeCell ref="F122:I122"/>
    <mergeCell ref="L122:M122"/>
    <mergeCell ref="N122:Q122"/>
    <mergeCell ref="F123:I123"/>
    <mergeCell ref="L123:M123"/>
    <mergeCell ref="N123:Q123"/>
    <mergeCell ref="N119:Q119"/>
    <mergeCell ref="N120:Q120"/>
    <mergeCell ref="N121:Q121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ácia rozpočtu"/>
    <hyperlink ref="L1" location="C118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4"/>
  <sheetViews>
    <sheetView showGridLines="0" workbookViewId="0">
      <pane ySplit="1" topLeftCell="A151" activePane="bottomLeft" state="frozen"/>
      <selection pane="bottomLeft" activeCell="L118" sqref="L118:M17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92</v>
      </c>
      <c r="G1" s="13"/>
      <c r="H1" s="218" t="s">
        <v>93</v>
      </c>
      <c r="I1" s="218"/>
      <c r="J1" s="218"/>
      <c r="K1" s="218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89" t="s">
        <v>8</v>
      </c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70</v>
      </c>
    </row>
    <row r="4" spans="1:66" ht="36.950000000000003" customHeight="1">
      <c r="B4" s="22"/>
      <c r="C4" s="156" t="s">
        <v>97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191" t="str">
        <f>'Rekapitulácia stavby'!K6</f>
        <v>Zníženie energetickej náročnosti objektu výrobnej haly Vígľaš-Pstruša</v>
      </c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24"/>
      <c r="R6" s="23"/>
    </row>
    <row r="7" spans="1:66" s="1" customFormat="1" ht="32.85" customHeight="1">
      <c r="B7" s="31"/>
      <c r="C7" s="32"/>
      <c r="D7" s="27" t="s">
        <v>98</v>
      </c>
      <c r="E7" s="32"/>
      <c r="F7" s="160" t="s">
        <v>492</v>
      </c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32"/>
      <c r="R7" s="33"/>
    </row>
    <row r="8" spans="1:66" s="1" customFormat="1" ht="14.45" customHeight="1">
      <c r="B8" s="31"/>
      <c r="C8" s="32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26" t="s">
        <v>21</v>
      </c>
      <c r="G9" s="32"/>
      <c r="H9" s="32"/>
      <c r="I9" s="32"/>
      <c r="J9" s="32"/>
      <c r="K9" s="32"/>
      <c r="L9" s="32"/>
      <c r="M9" s="28" t="s">
        <v>22</v>
      </c>
      <c r="N9" s="32"/>
      <c r="O9" s="194">
        <f>'Rekapitulácia stavby'!AN8</f>
        <v>43881</v>
      </c>
      <c r="P9" s="194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58" t="str">
        <f>IF('Rekapitulácia stavby'!AN10="","",'Rekapitulácia stavby'!AN10)</f>
        <v/>
      </c>
      <c r="P11" s="15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158" t="str">
        <f>IF('Rekapitulácia stavby'!AN11="","",'Rekapitulácia stavby'!AN11)</f>
        <v/>
      </c>
      <c r="P12" s="15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58" t="str">
        <f>IF('Rekapitulácia stavby'!AN13="","",'Rekapitulácia stavby'!AN13)</f>
        <v/>
      </c>
      <c r="P14" s="15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158" t="str">
        <f>IF('Rekapitulácia stavby'!AN14="","",'Rekapitulácia stavby'!AN14)</f>
        <v/>
      </c>
      <c r="P15" s="15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28</v>
      </c>
      <c r="E17" s="32"/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58" t="str">
        <f>IF('Rekapitulácia stavby'!AN16="","",'Rekapitulácia stavby'!AN16)</f>
        <v/>
      </c>
      <c r="P17" s="15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IF('Rekapitulácia stavby'!E17="","",'Rekapitulácia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158" t="str">
        <f>IF('Rekapitulácia stavby'!AN17="","",'Rekapitulácia stavby'!AN17)</f>
        <v/>
      </c>
      <c r="P18" s="15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58" t="str">
        <f>IF('Rekapitulácia stavby'!AN19="","",'Rekapitulácia stavby'!AN19)</f>
        <v/>
      </c>
      <c r="P20" s="15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158" t="str">
        <f>IF('Rekapitulácia stavby'!AN20="","",'Rekapitulácia stavby'!AN20)</f>
        <v/>
      </c>
      <c r="P21" s="15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61" t="s">
        <v>5</v>
      </c>
      <c r="F24" s="161"/>
      <c r="G24" s="161"/>
      <c r="H24" s="161"/>
      <c r="I24" s="161"/>
      <c r="J24" s="161"/>
      <c r="K24" s="161"/>
      <c r="L24" s="16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101</v>
      </c>
      <c r="E27" s="32"/>
      <c r="F27" s="32"/>
      <c r="G27" s="32"/>
      <c r="H27" s="32"/>
      <c r="I27" s="32"/>
      <c r="J27" s="32"/>
      <c r="K27" s="32"/>
      <c r="L27" s="32"/>
      <c r="M27" s="162">
        <f>N88</f>
        <v>0</v>
      </c>
      <c r="N27" s="162"/>
      <c r="O27" s="162"/>
      <c r="P27" s="162"/>
      <c r="Q27" s="32"/>
      <c r="R27" s="33"/>
    </row>
    <row r="28" spans="2:18" s="1" customFormat="1" ht="14.45" customHeight="1">
      <c r="B28" s="31"/>
      <c r="C28" s="32"/>
      <c r="D28" s="30" t="s">
        <v>102</v>
      </c>
      <c r="E28" s="32"/>
      <c r="F28" s="32"/>
      <c r="G28" s="32"/>
      <c r="H28" s="32"/>
      <c r="I28" s="32"/>
      <c r="J28" s="32"/>
      <c r="K28" s="32"/>
      <c r="L28" s="32"/>
      <c r="M28" s="162">
        <f>N96</f>
        <v>0</v>
      </c>
      <c r="N28" s="162"/>
      <c r="O28" s="162"/>
      <c r="P28" s="16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195">
        <f>ROUND(M27+M28,2)</f>
        <v>0</v>
      </c>
      <c r="N30" s="193"/>
      <c r="O30" s="193"/>
      <c r="P30" s="193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4" t="s">
        <v>36</v>
      </c>
      <c r="H32" s="196">
        <f>ROUND((SUM(BE96:BE97)+SUM(BE115:BE173)), 2)</f>
        <v>0</v>
      </c>
      <c r="I32" s="193"/>
      <c r="J32" s="193"/>
      <c r="K32" s="32"/>
      <c r="L32" s="32"/>
      <c r="M32" s="196">
        <f>ROUND(ROUND((SUM(BE96:BE97)+SUM(BE115:BE173)), 2)*F32, 2)</f>
        <v>0</v>
      </c>
      <c r="N32" s="193"/>
      <c r="O32" s="193"/>
      <c r="P32" s="193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4" t="s">
        <v>36</v>
      </c>
      <c r="H33" s="196">
        <f>ROUND((SUM(BF96:BF97)+SUM(BF115:BF173)), 2)</f>
        <v>0</v>
      </c>
      <c r="I33" s="193"/>
      <c r="J33" s="193"/>
      <c r="K33" s="32"/>
      <c r="L33" s="32"/>
      <c r="M33" s="196">
        <f>ROUND(ROUND((SUM(BF96:BF97)+SUM(BF115:BF173)), 2)*F33, 2)</f>
        <v>0</v>
      </c>
      <c r="N33" s="193"/>
      <c r="O33" s="193"/>
      <c r="P33" s="19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4" t="s">
        <v>36</v>
      </c>
      <c r="H34" s="196">
        <f>ROUND((SUM(BG96:BG97)+SUM(BG115:BG173)), 2)</f>
        <v>0</v>
      </c>
      <c r="I34" s="193"/>
      <c r="J34" s="193"/>
      <c r="K34" s="32"/>
      <c r="L34" s="32"/>
      <c r="M34" s="196">
        <v>0</v>
      </c>
      <c r="N34" s="193"/>
      <c r="O34" s="193"/>
      <c r="P34" s="19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4" t="s">
        <v>36</v>
      </c>
      <c r="H35" s="196">
        <f>ROUND((SUM(BH96:BH97)+SUM(BH115:BH173)), 2)</f>
        <v>0</v>
      </c>
      <c r="I35" s="193"/>
      <c r="J35" s="193"/>
      <c r="K35" s="32"/>
      <c r="L35" s="32"/>
      <c r="M35" s="196">
        <v>0</v>
      </c>
      <c r="N35" s="193"/>
      <c r="O35" s="193"/>
      <c r="P35" s="193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196">
        <f>ROUND((SUM(BI96:BI97)+SUM(BI115:BI173)), 2)</f>
        <v>0</v>
      </c>
      <c r="I36" s="193"/>
      <c r="J36" s="193"/>
      <c r="K36" s="32"/>
      <c r="L36" s="32"/>
      <c r="M36" s="196">
        <v>0</v>
      </c>
      <c r="N36" s="193"/>
      <c r="O36" s="193"/>
      <c r="P36" s="193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197">
        <f>SUM(M30:M36)</f>
        <v>0</v>
      </c>
      <c r="M38" s="197"/>
      <c r="N38" s="197"/>
      <c r="O38" s="197"/>
      <c r="P38" s="198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6" t="s">
        <v>103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191" t="str">
        <f>F6</f>
        <v>Zníženie energetickej náročnosti objektu výrobnej haly Vígľaš-Pstruša</v>
      </c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32"/>
      <c r="R78" s="33"/>
    </row>
    <row r="79" spans="2:18" s="1" customFormat="1" ht="36.950000000000003" customHeight="1">
      <c r="B79" s="31"/>
      <c r="C79" s="65" t="s">
        <v>98</v>
      </c>
      <c r="D79" s="32"/>
      <c r="E79" s="32"/>
      <c r="F79" s="172" t="str">
        <f>F7</f>
        <v>4 - Bleskozvod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22</v>
      </c>
      <c r="L81" s="32"/>
      <c r="M81" s="194">
        <f>IF(O9="","",O9)</f>
        <v>43881</v>
      </c>
      <c r="N81" s="194"/>
      <c r="O81" s="194"/>
      <c r="P81" s="194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>
      <c r="B83" s="31"/>
      <c r="C83" s="28" t="s">
        <v>23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28</v>
      </c>
      <c r="L83" s="32"/>
      <c r="M83" s="158" t="str">
        <f>E18</f>
        <v xml:space="preserve"> </v>
      </c>
      <c r="N83" s="158"/>
      <c r="O83" s="158"/>
      <c r="P83" s="158"/>
      <c r="Q83" s="15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58" t="str">
        <f>E21</f>
        <v xml:space="preserve"> </v>
      </c>
      <c r="N84" s="158"/>
      <c r="O84" s="158"/>
      <c r="P84" s="158"/>
      <c r="Q84" s="15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9" t="s">
        <v>104</v>
      </c>
      <c r="D86" s="200"/>
      <c r="E86" s="200"/>
      <c r="F86" s="200"/>
      <c r="G86" s="200"/>
      <c r="H86" s="100"/>
      <c r="I86" s="100"/>
      <c r="J86" s="100"/>
      <c r="K86" s="100"/>
      <c r="L86" s="100"/>
      <c r="M86" s="100"/>
      <c r="N86" s="199" t="s">
        <v>105</v>
      </c>
      <c r="O86" s="200"/>
      <c r="P86" s="200"/>
      <c r="Q86" s="200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7">
        <f>N115</f>
        <v>0</v>
      </c>
      <c r="O88" s="201"/>
      <c r="P88" s="201"/>
      <c r="Q88" s="201"/>
      <c r="R88" s="33"/>
      <c r="AU88" s="18" t="s">
        <v>107</v>
      </c>
    </row>
    <row r="89" spans="2:47" s="6" customFormat="1" ht="24.95" customHeight="1">
      <c r="B89" s="109"/>
      <c r="C89" s="110"/>
      <c r="D89" s="111" t="s">
        <v>108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2">
        <f>N116</f>
        <v>0</v>
      </c>
      <c r="O89" s="203"/>
      <c r="P89" s="203"/>
      <c r="Q89" s="203"/>
      <c r="R89" s="112"/>
    </row>
    <row r="90" spans="2:47" s="7" customFormat="1" ht="19.899999999999999" customHeight="1">
      <c r="B90" s="113"/>
      <c r="C90" s="114"/>
      <c r="D90" s="115" t="s">
        <v>240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04">
        <f>N117</f>
        <v>0</v>
      </c>
      <c r="O90" s="205"/>
      <c r="P90" s="205"/>
      <c r="Q90" s="205"/>
      <c r="R90" s="116"/>
    </row>
    <row r="91" spans="2:47" s="6" customFormat="1" ht="24.95" customHeight="1">
      <c r="B91" s="109"/>
      <c r="C91" s="110"/>
      <c r="D91" s="111" t="s">
        <v>493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2">
        <f>N127</f>
        <v>0</v>
      </c>
      <c r="O91" s="203"/>
      <c r="P91" s="203"/>
      <c r="Q91" s="203"/>
      <c r="R91" s="112"/>
    </row>
    <row r="92" spans="2:47" s="7" customFormat="1" ht="19.899999999999999" customHeight="1">
      <c r="B92" s="113"/>
      <c r="C92" s="114"/>
      <c r="D92" s="115" t="s">
        <v>494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04">
        <f>N128</f>
        <v>0</v>
      </c>
      <c r="O92" s="205"/>
      <c r="P92" s="205"/>
      <c r="Q92" s="205"/>
      <c r="R92" s="116"/>
    </row>
    <row r="93" spans="2:47" s="6" customFormat="1" ht="24.95" customHeight="1">
      <c r="B93" s="109"/>
      <c r="C93" s="110"/>
      <c r="D93" s="111" t="s">
        <v>495</v>
      </c>
      <c r="E93" s="110"/>
      <c r="F93" s="110"/>
      <c r="G93" s="110"/>
      <c r="H93" s="110"/>
      <c r="I93" s="110"/>
      <c r="J93" s="110"/>
      <c r="K93" s="110"/>
      <c r="L93" s="110"/>
      <c r="M93" s="110"/>
      <c r="N93" s="202">
        <f>N167</f>
        <v>0</v>
      </c>
      <c r="O93" s="203"/>
      <c r="P93" s="203"/>
      <c r="Q93" s="203"/>
      <c r="R93" s="112"/>
    </row>
    <row r="94" spans="2:47" s="7" customFormat="1" ht="19.899999999999999" customHeight="1">
      <c r="B94" s="113"/>
      <c r="C94" s="114"/>
      <c r="D94" s="115" t="s">
        <v>496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04">
        <f>N168</f>
        <v>0</v>
      </c>
      <c r="O94" s="205"/>
      <c r="P94" s="205"/>
      <c r="Q94" s="205"/>
      <c r="R94" s="116"/>
    </row>
    <row r="95" spans="2:47" s="1" customFormat="1" ht="21.75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</row>
    <row r="96" spans="2:47" s="1" customFormat="1" ht="29.25" customHeight="1">
      <c r="B96" s="31"/>
      <c r="C96" s="108" t="s">
        <v>112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201">
        <v>0</v>
      </c>
      <c r="O96" s="206"/>
      <c r="P96" s="206"/>
      <c r="Q96" s="206"/>
      <c r="R96" s="33"/>
      <c r="T96" s="117"/>
      <c r="U96" s="118" t="s">
        <v>34</v>
      </c>
    </row>
    <row r="97" spans="2:18" s="1" customFormat="1" ht="18" customHeight="1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3"/>
    </row>
    <row r="98" spans="2:18" s="1" customFormat="1" ht="29.25" customHeight="1">
      <c r="B98" s="31"/>
      <c r="C98" s="99" t="s">
        <v>91</v>
      </c>
      <c r="D98" s="100"/>
      <c r="E98" s="100"/>
      <c r="F98" s="100"/>
      <c r="G98" s="100"/>
      <c r="H98" s="100"/>
      <c r="I98" s="100"/>
      <c r="J98" s="100"/>
      <c r="K98" s="100"/>
      <c r="L98" s="188">
        <f>ROUND(SUM(N88+N96),2)</f>
        <v>0</v>
      </c>
      <c r="M98" s="188"/>
      <c r="N98" s="188"/>
      <c r="O98" s="188"/>
      <c r="P98" s="188"/>
      <c r="Q98" s="188"/>
      <c r="R98" s="33"/>
    </row>
    <row r="99" spans="2:18" s="1" customFormat="1" ht="6.95" customHeight="1"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7"/>
    </row>
    <row r="103" spans="2:18" s="1" customFormat="1" ht="6.95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4" spans="2:18" s="1" customFormat="1" ht="36.950000000000003" customHeight="1">
      <c r="B104" s="31"/>
      <c r="C104" s="156" t="s">
        <v>113</v>
      </c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33"/>
    </row>
    <row r="105" spans="2:18" s="1" customFormat="1" ht="6.95" customHeight="1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</row>
    <row r="106" spans="2:18" s="1" customFormat="1" ht="30" customHeight="1">
      <c r="B106" s="31"/>
      <c r="C106" s="28" t="s">
        <v>16</v>
      </c>
      <c r="D106" s="32"/>
      <c r="E106" s="32"/>
      <c r="F106" s="191" t="str">
        <f>F6</f>
        <v>Zníženie energetickej náročnosti objektu výrobnej haly Vígľaš-Pstruša</v>
      </c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32"/>
      <c r="R106" s="33"/>
    </row>
    <row r="107" spans="2:18" s="1" customFormat="1" ht="36.950000000000003" customHeight="1">
      <c r="B107" s="31"/>
      <c r="C107" s="65" t="s">
        <v>98</v>
      </c>
      <c r="D107" s="32"/>
      <c r="E107" s="32"/>
      <c r="F107" s="172" t="str">
        <f>F7</f>
        <v>4 - Bleskozvod</v>
      </c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32"/>
      <c r="R107" s="33"/>
    </row>
    <row r="108" spans="2:18" s="1" customFormat="1" ht="6.9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18" s="1" customFormat="1" ht="18" customHeight="1">
      <c r="B109" s="31"/>
      <c r="C109" s="28" t="s">
        <v>20</v>
      </c>
      <c r="D109" s="32"/>
      <c r="E109" s="32"/>
      <c r="F109" s="26" t="str">
        <f>F9</f>
        <v xml:space="preserve"> </v>
      </c>
      <c r="G109" s="32"/>
      <c r="H109" s="32"/>
      <c r="I109" s="32"/>
      <c r="J109" s="32"/>
      <c r="K109" s="28" t="s">
        <v>22</v>
      </c>
      <c r="L109" s="32"/>
      <c r="M109" s="194">
        <f>IF(O9="","",O9)</f>
        <v>43881</v>
      </c>
      <c r="N109" s="194"/>
      <c r="O109" s="194"/>
      <c r="P109" s="194"/>
      <c r="Q109" s="32"/>
      <c r="R109" s="33"/>
    </row>
    <row r="110" spans="2:18" s="1" customFormat="1" ht="6.95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18" s="1" customFormat="1">
      <c r="B111" s="31"/>
      <c r="C111" s="28" t="s">
        <v>23</v>
      </c>
      <c r="D111" s="32"/>
      <c r="E111" s="32"/>
      <c r="F111" s="26" t="str">
        <f>E12</f>
        <v xml:space="preserve"> </v>
      </c>
      <c r="G111" s="32"/>
      <c r="H111" s="32"/>
      <c r="I111" s="32"/>
      <c r="J111" s="32"/>
      <c r="K111" s="28" t="s">
        <v>28</v>
      </c>
      <c r="L111" s="32"/>
      <c r="M111" s="158" t="str">
        <f>E18</f>
        <v xml:space="preserve"> </v>
      </c>
      <c r="N111" s="158"/>
      <c r="O111" s="158"/>
      <c r="P111" s="158"/>
      <c r="Q111" s="158"/>
      <c r="R111" s="33"/>
    </row>
    <row r="112" spans="2:18" s="1" customFormat="1" ht="14.45" customHeight="1">
      <c r="B112" s="31"/>
      <c r="C112" s="28" t="s">
        <v>26</v>
      </c>
      <c r="D112" s="32"/>
      <c r="E112" s="32"/>
      <c r="F112" s="26" t="str">
        <f>IF(E15="","",E15)</f>
        <v xml:space="preserve"> </v>
      </c>
      <c r="G112" s="32"/>
      <c r="H112" s="32"/>
      <c r="I112" s="32"/>
      <c r="J112" s="32"/>
      <c r="K112" s="28" t="s">
        <v>29</v>
      </c>
      <c r="L112" s="32"/>
      <c r="M112" s="158" t="str">
        <f>E21</f>
        <v xml:space="preserve"> </v>
      </c>
      <c r="N112" s="158"/>
      <c r="O112" s="158"/>
      <c r="P112" s="158"/>
      <c r="Q112" s="158"/>
      <c r="R112" s="33"/>
    </row>
    <row r="113" spans="2:65" s="1" customFormat="1" ht="10.3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8" customFormat="1" ht="29.25" customHeight="1">
      <c r="B114" s="119"/>
      <c r="C114" s="120" t="s">
        <v>114</v>
      </c>
      <c r="D114" s="121" t="s">
        <v>115</v>
      </c>
      <c r="E114" s="121" t="s">
        <v>52</v>
      </c>
      <c r="F114" s="207" t="s">
        <v>116</v>
      </c>
      <c r="G114" s="207"/>
      <c r="H114" s="207"/>
      <c r="I114" s="207"/>
      <c r="J114" s="121" t="s">
        <v>117</v>
      </c>
      <c r="K114" s="121" t="s">
        <v>118</v>
      </c>
      <c r="L114" s="207" t="s">
        <v>119</v>
      </c>
      <c r="M114" s="207"/>
      <c r="N114" s="207" t="s">
        <v>105</v>
      </c>
      <c r="O114" s="207"/>
      <c r="P114" s="207"/>
      <c r="Q114" s="208"/>
      <c r="R114" s="122"/>
      <c r="T114" s="72" t="s">
        <v>120</v>
      </c>
      <c r="U114" s="73" t="s">
        <v>34</v>
      </c>
      <c r="V114" s="73" t="s">
        <v>121</v>
      </c>
      <c r="W114" s="73" t="s">
        <v>122</v>
      </c>
      <c r="X114" s="73" t="s">
        <v>123</v>
      </c>
      <c r="Y114" s="73" t="s">
        <v>124</v>
      </c>
      <c r="Z114" s="73" t="s">
        <v>125</v>
      </c>
      <c r="AA114" s="74" t="s">
        <v>126</v>
      </c>
    </row>
    <row r="115" spans="2:65" s="1" customFormat="1" ht="29.25" customHeight="1">
      <c r="B115" s="31"/>
      <c r="C115" s="76" t="s">
        <v>101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211">
        <f>BK115</f>
        <v>0</v>
      </c>
      <c r="O115" s="212"/>
      <c r="P115" s="212"/>
      <c r="Q115" s="212"/>
      <c r="R115" s="33"/>
      <c r="T115" s="75"/>
      <c r="U115" s="47"/>
      <c r="V115" s="47"/>
      <c r="W115" s="123">
        <f>W116+W127+W167</f>
        <v>0</v>
      </c>
      <c r="X115" s="47"/>
      <c r="Y115" s="123">
        <f>Y116+Y127+Y167</f>
        <v>0</v>
      </c>
      <c r="Z115" s="47"/>
      <c r="AA115" s="124">
        <f>AA116+AA127+AA167</f>
        <v>0</v>
      </c>
      <c r="AT115" s="18" t="s">
        <v>69</v>
      </c>
      <c r="AU115" s="18" t="s">
        <v>107</v>
      </c>
      <c r="BK115" s="125">
        <f>BK116+BK127+BK167</f>
        <v>0</v>
      </c>
    </row>
    <row r="116" spans="2:65" s="9" customFormat="1" ht="37.35" customHeight="1">
      <c r="B116" s="126"/>
      <c r="C116" s="127"/>
      <c r="D116" s="128" t="s">
        <v>108</v>
      </c>
      <c r="E116" s="128"/>
      <c r="F116" s="128"/>
      <c r="G116" s="128"/>
      <c r="H116" s="128"/>
      <c r="I116" s="128"/>
      <c r="J116" s="128"/>
      <c r="K116" s="128"/>
      <c r="L116" s="128"/>
      <c r="M116" s="128"/>
      <c r="N116" s="213">
        <f>BK116</f>
        <v>0</v>
      </c>
      <c r="O116" s="202"/>
      <c r="P116" s="202"/>
      <c r="Q116" s="202"/>
      <c r="R116" s="129"/>
      <c r="T116" s="130"/>
      <c r="U116" s="127"/>
      <c r="V116" s="127"/>
      <c r="W116" s="131">
        <f>W117</f>
        <v>0</v>
      </c>
      <c r="X116" s="127"/>
      <c r="Y116" s="131">
        <f>Y117</f>
        <v>0</v>
      </c>
      <c r="Z116" s="127"/>
      <c r="AA116" s="132">
        <f>AA117</f>
        <v>0</v>
      </c>
      <c r="AR116" s="133" t="s">
        <v>76</v>
      </c>
      <c r="AT116" s="134" t="s">
        <v>69</v>
      </c>
      <c r="AU116" s="134" t="s">
        <v>70</v>
      </c>
      <c r="AY116" s="133" t="s">
        <v>127</v>
      </c>
      <c r="BK116" s="135">
        <f>BK117</f>
        <v>0</v>
      </c>
    </row>
    <row r="117" spans="2:65" s="9" customFormat="1" ht="19.899999999999999" customHeight="1">
      <c r="B117" s="126"/>
      <c r="C117" s="127"/>
      <c r="D117" s="136" t="s">
        <v>240</v>
      </c>
      <c r="E117" s="136"/>
      <c r="F117" s="136"/>
      <c r="G117" s="136"/>
      <c r="H117" s="136"/>
      <c r="I117" s="136"/>
      <c r="J117" s="136"/>
      <c r="K117" s="136"/>
      <c r="L117" s="136"/>
      <c r="M117" s="136"/>
      <c r="N117" s="214">
        <f>BK117</f>
        <v>0</v>
      </c>
      <c r="O117" s="215"/>
      <c r="P117" s="215"/>
      <c r="Q117" s="215"/>
      <c r="R117" s="129"/>
      <c r="T117" s="130"/>
      <c r="U117" s="127"/>
      <c r="V117" s="127"/>
      <c r="W117" s="131">
        <f>SUM(W118:W126)</f>
        <v>0</v>
      </c>
      <c r="X117" s="127"/>
      <c r="Y117" s="131">
        <f>SUM(Y118:Y126)</f>
        <v>0</v>
      </c>
      <c r="Z117" s="127"/>
      <c r="AA117" s="132">
        <f>SUM(AA118:AA126)</f>
        <v>0</v>
      </c>
      <c r="AR117" s="133" t="s">
        <v>76</v>
      </c>
      <c r="AT117" s="134" t="s">
        <v>69</v>
      </c>
      <c r="AU117" s="134" t="s">
        <v>76</v>
      </c>
      <c r="AY117" s="133" t="s">
        <v>127</v>
      </c>
      <c r="BK117" s="135">
        <f>SUM(BK118:BK126)</f>
        <v>0</v>
      </c>
    </row>
    <row r="118" spans="2:65" s="1" customFormat="1" ht="25.5" customHeight="1">
      <c r="B118" s="137"/>
      <c r="C118" s="138" t="s">
        <v>76</v>
      </c>
      <c r="D118" s="138" t="s">
        <v>128</v>
      </c>
      <c r="E118" s="139" t="s">
        <v>497</v>
      </c>
      <c r="F118" s="209" t="s">
        <v>498</v>
      </c>
      <c r="G118" s="209"/>
      <c r="H118" s="209"/>
      <c r="I118" s="209"/>
      <c r="J118" s="140" t="s">
        <v>304</v>
      </c>
      <c r="K118" s="141">
        <v>160</v>
      </c>
      <c r="L118" s="210"/>
      <c r="M118" s="210"/>
      <c r="N118" s="210">
        <f t="shared" ref="N118:N126" si="0">ROUND(L118*K118,2)</f>
        <v>0</v>
      </c>
      <c r="O118" s="210"/>
      <c r="P118" s="210"/>
      <c r="Q118" s="210"/>
      <c r="R118" s="142"/>
      <c r="T118" s="143" t="s">
        <v>5</v>
      </c>
      <c r="U118" s="40" t="s">
        <v>37</v>
      </c>
      <c r="V118" s="144">
        <v>0</v>
      </c>
      <c r="W118" s="144">
        <f t="shared" ref="W118:W126" si="1">V118*K118</f>
        <v>0</v>
      </c>
      <c r="X118" s="144">
        <v>0</v>
      </c>
      <c r="Y118" s="144">
        <f t="shared" ref="Y118:Y126" si="2">X118*K118</f>
        <v>0</v>
      </c>
      <c r="Z118" s="144">
        <v>0</v>
      </c>
      <c r="AA118" s="145">
        <f t="shared" ref="AA118:AA126" si="3">Z118*K118</f>
        <v>0</v>
      </c>
      <c r="AR118" s="18" t="s">
        <v>85</v>
      </c>
      <c r="AT118" s="18" t="s">
        <v>128</v>
      </c>
      <c r="AU118" s="18" t="s">
        <v>79</v>
      </c>
      <c r="AY118" s="18" t="s">
        <v>127</v>
      </c>
      <c r="BE118" s="146">
        <f t="shared" ref="BE118:BE126" si="4">IF(U118="základná",N118,0)</f>
        <v>0</v>
      </c>
      <c r="BF118" s="146">
        <f t="shared" ref="BF118:BF126" si="5">IF(U118="znížená",N118,0)</f>
        <v>0</v>
      </c>
      <c r="BG118" s="146">
        <f t="shared" ref="BG118:BG126" si="6">IF(U118="zákl. prenesená",N118,0)</f>
        <v>0</v>
      </c>
      <c r="BH118" s="146">
        <f t="shared" ref="BH118:BH126" si="7">IF(U118="zníž. prenesená",N118,0)</f>
        <v>0</v>
      </c>
      <c r="BI118" s="146">
        <f t="shared" ref="BI118:BI126" si="8">IF(U118="nulová",N118,0)</f>
        <v>0</v>
      </c>
      <c r="BJ118" s="18" t="s">
        <v>79</v>
      </c>
      <c r="BK118" s="146">
        <f t="shared" ref="BK118:BK126" si="9">ROUND(L118*K118,2)</f>
        <v>0</v>
      </c>
      <c r="BL118" s="18" t="s">
        <v>85</v>
      </c>
      <c r="BM118" s="18" t="s">
        <v>79</v>
      </c>
    </row>
    <row r="119" spans="2:65" s="1" customFormat="1" ht="38.25" customHeight="1">
      <c r="B119" s="137"/>
      <c r="C119" s="138" t="s">
        <v>79</v>
      </c>
      <c r="D119" s="138" t="s">
        <v>128</v>
      </c>
      <c r="E119" s="139" t="s">
        <v>499</v>
      </c>
      <c r="F119" s="209" t="s">
        <v>500</v>
      </c>
      <c r="G119" s="209"/>
      <c r="H119" s="209"/>
      <c r="I119" s="209"/>
      <c r="J119" s="140" t="s">
        <v>304</v>
      </c>
      <c r="K119" s="141">
        <v>160</v>
      </c>
      <c r="L119" s="210"/>
      <c r="M119" s="210"/>
      <c r="N119" s="210">
        <f t="shared" si="0"/>
        <v>0</v>
      </c>
      <c r="O119" s="210"/>
      <c r="P119" s="210"/>
      <c r="Q119" s="210"/>
      <c r="R119" s="142"/>
      <c r="T119" s="143" t="s">
        <v>5</v>
      </c>
      <c r="U119" s="40" t="s">
        <v>37</v>
      </c>
      <c r="V119" s="144">
        <v>0</v>
      </c>
      <c r="W119" s="144">
        <f t="shared" si="1"/>
        <v>0</v>
      </c>
      <c r="X119" s="144">
        <v>0</v>
      </c>
      <c r="Y119" s="144">
        <f t="shared" si="2"/>
        <v>0</v>
      </c>
      <c r="Z119" s="144">
        <v>0</v>
      </c>
      <c r="AA119" s="145">
        <f t="shared" si="3"/>
        <v>0</v>
      </c>
      <c r="AR119" s="18" t="s">
        <v>85</v>
      </c>
      <c r="AT119" s="18" t="s">
        <v>128</v>
      </c>
      <c r="AU119" s="18" t="s">
        <v>79</v>
      </c>
      <c r="AY119" s="18" t="s">
        <v>127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8" t="s">
        <v>79</v>
      </c>
      <c r="BK119" s="146">
        <f t="shared" si="9"/>
        <v>0</v>
      </c>
      <c r="BL119" s="18" t="s">
        <v>85</v>
      </c>
      <c r="BM119" s="18" t="s">
        <v>85</v>
      </c>
    </row>
    <row r="120" spans="2:65" s="1" customFormat="1" ht="38.25" customHeight="1">
      <c r="B120" s="137"/>
      <c r="C120" s="138" t="s">
        <v>82</v>
      </c>
      <c r="D120" s="138" t="s">
        <v>128</v>
      </c>
      <c r="E120" s="139" t="s">
        <v>501</v>
      </c>
      <c r="F120" s="209" t="s">
        <v>502</v>
      </c>
      <c r="G120" s="209"/>
      <c r="H120" s="209"/>
      <c r="I120" s="209"/>
      <c r="J120" s="140" t="s">
        <v>141</v>
      </c>
      <c r="K120" s="141">
        <v>80</v>
      </c>
      <c r="L120" s="210"/>
      <c r="M120" s="210"/>
      <c r="N120" s="210">
        <f t="shared" si="0"/>
        <v>0</v>
      </c>
      <c r="O120" s="210"/>
      <c r="P120" s="210"/>
      <c r="Q120" s="210"/>
      <c r="R120" s="142"/>
      <c r="T120" s="143" t="s">
        <v>5</v>
      </c>
      <c r="U120" s="40" t="s">
        <v>37</v>
      </c>
      <c r="V120" s="144">
        <v>0</v>
      </c>
      <c r="W120" s="144">
        <f t="shared" si="1"/>
        <v>0</v>
      </c>
      <c r="X120" s="144">
        <v>0</v>
      </c>
      <c r="Y120" s="144">
        <f t="shared" si="2"/>
        <v>0</v>
      </c>
      <c r="Z120" s="144">
        <v>0</v>
      </c>
      <c r="AA120" s="145">
        <f t="shared" si="3"/>
        <v>0</v>
      </c>
      <c r="AR120" s="18" t="s">
        <v>85</v>
      </c>
      <c r="AT120" s="18" t="s">
        <v>128</v>
      </c>
      <c r="AU120" s="18" t="s">
        <v>79</v>
      </c>
      <c r="AY120" s="18" t="s">
        <v>127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8" t="s">
        <v>79</v>
      </c>
      <c r="BK120" s="146">
        <f t="shared" si="9"/>
        <v>0</v>
      </c>
      <c r="BL120" s="18" t="s">
        <v>85</v>
      </c>
      <c r="BM120" s="18" t="s">
        <v>147</v>
      </c>
    </row>
    <row r="121" spans="2:65" s="1" customFormat="1" ht="25.5" customHeight="1">
      <c r="B121" s="137"/>
      <c r="C121" s="138" t="s">
        <v>85</v>
      </c>
      <c r="D121" s="138" t="s">
        <v>128</v>
      </c>
      <c r="E121" s="139" t="s">
        <v>503</v>
      </c>
      <c r="F121" s="209" t="s">
        <v>504</v>
      </c>
      <c r="G121" s="209"/>
      <c r="H121" s="209"/>
      <c r="I121" s="209"/>
      <c r="J121" s="140" t="s">
        <v>248</v>
      </c>
      <c r="K121" s="141">
        <v>3</v>
      </c>
      <c r="L121" s="210"/>
      <c r="M121" s="210"/>
      <c r="N121" s="210">
        <f t="shared" si="0"/>
        <v>0</v>
      </c>
      <c r="O121" s="210"/>
      <c r="P121" s="210"/>
      <c r="Q121" s="210"/>
      <c r="R121" s="142"/>
      <c r="T121" s="143" t="s">
        <v>5</v>
      </c>
      <c r="U121" s="40" t="s">
        <v>37</v>
      </c>
      <c r="V121" s="144">
        <v>0</v>
      </c>
      <c r="W121" s="144">
        <f t="shared" si="1"/>
        <v>0</v>
      </c>
      <c r="X121" s="144">
        <v>0</v>
      </c>
      <c r="Y121" s="144">
        <f t="shared" si="2"/>
        <v>0</v>
      </c>
      <c r="Z121" s="144">
        <v>0</v>
      </c>
      <c r="AA121" s="145">
        <f t="shared" si="3"/>
        <v>0</v>
      </c>
      <c r="AR121" s="18" t="s">
        <v>85</v>
      </c>
      <c r="AT121" s="18" t="s">
        <v>128</v>
      </c>
      <c r="AU121" s="18" t="s">
        <v>79</v>
      </c>
      <c r="AY121" s="18" t="s">
        <v>127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8" t="s">
        <v>79</v>
      </c>
      <c r="BK121" s="146">
        <f t="shared" si="9"/>
        <v>0</v>
      </c>
      <c r="BL121" s="18" t="s">
        <v>85</v>
      </c>
      <c r="BM121" s="18" t="s">
        <v>155</v>
      </c>
    </row>
    <row r="122" spans="2:65" s="1" customFormat="1" ht="25.5" customHeight="1">
      <c r="B122" s="137"/>
      <c r="C122" s="138" t="s">
        <v>143</v>
      </c>
      <c r="D122" s="138" t="s">
        <v>128</v>
      </c>
      <c r="E122" s="139" t="s">
        <v>505</v>
      </c>
      <c r="F122" s="209" t="s">
        <v>506</v>
      </c>
      <c r="G122" s="209"/>
      <c r="H122" s="209"/>
      <c r="I122" s="209"/>
      <c r="J122" s="140" t="s">
        <v>248</v>
      </c>
      <c r="K122" s="141">
        <v>3</v>
      </c>
      <c r="L122" s="210"/>
      <c r="M122" s="210"/>
      <c r="N122" s="210">
        <f t="shared" si="0"/>
        <v>0</v>
      </c>
      <c r="O122" s="210"/>
      <c r="P122" s="210"/>
      <c r="Q122" s="210"/>
      <c r="R122" s="142"/>
      <c r="T122" s="143" t="s">
        <v>5</v>
      </c>
      <c r="U122" s="40" t="s">
        <v>37</v>
      </c>
      <c r="V122" s="144">
        <v>0</v>
      </c>
      <c r="W122" s="144">
        <f t="shared" si="1"/>
        <v>0</v>
      </c>
      <c r="X122" s="144">
        <v>0</v>
      </c>
      <c r="Y122" s="144">
        <f t="shared" si="2"/>
        <v>0</v>
      </c>
      <c r="Z122" s="144">
        <v>0</v>
      </c>
      <c r="AA122" s="145">
        <f t="shared" si="3"/>
        <v>0</v>
      </c>
      <c r="AR122" s="18" t="s">
        <v>85</v>
      </c>
      <c r="AT122" s="18" t="s">
        <v>128</v>
      </c>
      <c r="AU122" s="18" t="s">
        <v>79</v>
      </c>
      <c r="AY122" s="18" t="s">
        <v>127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8" t="s">
        <v>79</v>
      </c>
      <c r="BK122" s="146">
        <f t="shared" si="9"/>
        <v>0</v>
      </c>
      <c r="BL122" s="18" t="s">
        <v>85</v>
      </c>
      <c r="BM122" s="18" t="s">
        <v>163</v>
      </c>
    </row>
    <row r="123" spans="2:65" s="1" customFormat="1" ht="38.25" customHeight="1">
      <c r="B123" s="137"/>
      <c r="C123" s="150" t="s">
        <v>147</v>
      </c>
      <c r="D123" s="150" t="s">
        <v>268</v>
      </c>
      <c r="E123" s="151" t="s">
        <v>507</v>
      </c>
      <c r="F123" s="219" t="s">
        <v>508</v>
      </c>
      <c r="G123" s="219"/>
      <c r="H123" s="219"/>
      <c r="I123" s="219"/>
      <c r="J123" s="152" t="s">
        <v>248</v>
      </c>
      <c r="K123" s="153">
        <v>3.15</v>
      </c>
      <c r="L123" s="220"/>
      <c r="M123" s="220"/>
      <c r="N123" s="220">
        <f t="shared" si="0"/>
        <v>0</v>
      </c>
      <c r="O123" s="210"/>
      <c r="P123" s="210"/>
      <c r="Q123" s="210"/>
      <c r="R123" s="142"/>
      <c r="T123" s="143" t="s">
        <v>5</v>
      </c>
      <c r="U123" s="40" t="s">
        <v>37</v>
      </c>
      <c r="V123" s="144">
        <v>0</v>
      </c>
      <c r="W123" s="144">
        <f t="shared" si="1"/>
        <v>0</v>
      </c>
      <c r="X123" s="144">
        <v>0</v>
      </c>
      <c r="Y123" s="144">
        <f t="shared" si="2"/>
        <v>0</v>
      </c>
      <c r="Z123" s="144">
        <v>0</v>
      </c>
      <c r="AA123" s="145">
        <f t="shared" si="3"/>
        <v>0</v>
      </c>
      <c r="AR123" s="18" t="s">
        <v>155</v>
      </c>
      <c r="AT123" s="18" t="s">
        <v>268</v>
      </c>
      <c r="AU123" s="18" t="s">
        <v>79</v>
      </c>
      <c r="AY123" s="18" t="s">
        <v>127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8" t="s">
        <v>79</v>
      </c>
      <c r="BK123" s="146">
        <f t="shared" si="9"/>
        <v>0</v>
      </c>
      <c r="BL123" s="18" t="s">
        <v>85</v>
      </c>
      <c r="BM123" s="18" t="s">
        <v>172</v>
      </c>
    </row>
    <row r="124" spans="2:65" s="1" customFormat="1" ht="25.5" customHeight="1">
      <c r="B124" s="137"/>
      <c r="C124" s="138" t="s">
        <v>151</v>
      </c>
      <c r="D124" s="138" t="s">
        <v>128</v>
      </c>
      <c r="E124" s="139" t="s">
        <v>509</v>
      </c>
      <c r="F124" s="209" t="s">
        <v>510</v>
      </c>
      <c r="G124" s="209"/>
      <c r="H124" s="209"/>
      <c r="I124" s="209"/>
      <c r="J124" s="140" t="s">
        <v>304</v>
      </c>
      <c r="K124" s="141">
        <v>150</v>
      </c>
      <c r="L124" s="210"/>
      <c r="M124" s="210"/>
      <c r="N124" s="210">
        <f t="shared" si="0"/>
        <v>0</v>
      </c>
      <c r="O124" s="210"/>
      <c r="P124" s="210"/>
      <c r="Q124" s="210"/>
      <c r="R124" s="142"/>
      <c r="T124" s="143" t="s">
        <v>5</v>
      </c>
      <c r="U124" s="40" t="s">
        <v>37</v>
      </c>
      <c r="V124" s="144">
        <v>0</v>
      </c>
      <c r="W124" s="144">
        <f t="shared" si="1"/>
        <v>0</v>
      </c>
      <c r="X124" s="144">
        <v>0</v>
      </c>
      <c r="Y124" s="144">
        <f t="shared" si="2"/>
        <v>0</v>
      </c>
      <c r="Z124" s="144">
        <v>0</v>
      </c>
      <c r="AA124" s="145">
        <f t="shared" si="3"/>
        <v>0</v>
      </c>
      <c r="AR124" s="18" t="s">
        <v>85</v>
      </c>
      <c r="AT124" s="18" t="s">
        <v>128</v>
      </c>
      <c r="AU124" s="18" t="s">
        <v>79</v>
      </c>
      <c r="AY124" s="18" t="s">
        <v>127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79</v>
      </c>
      <c r="BK124" s="146">
        <f t="shared" si="9"/>
        <v>0</v>
      </c>
      <c r="BL124" s="18" t="s">
        <v>85</v>
      </c>
      <c r="BM124" s="18" t="s">
        <v>180</v>
      </c>
    </row>
    <row r="125" spans="2:65" s="1" customFormat="1" ht="38.25" customHeight="1">
      <c r="B125" s="137"/>
      <c r="C125" s="138" t="s">
        <v>155</v>
      </c>
      <c r="D125" s="138" t="s">
        <v>128</v>
      </c>
      <c r="E125" s="139" t="s">
        <v>511</v>
      </c>
      <c r="F125" s="209" t="s">
        <v>512</v>
      </c>
      <c r="G125" s="209"/>
      <c r="H125" s="209"/>
      <c r="I125" s="209"/>
      <c r="J125" s="140" t="s">
        <v>248</v>
      </c>
      <c r="K125" s="141">
        <v>15</v>
      </c>
      <c r="L125" s="210"/>
      <c r="M125" s="210"/>
      <c r="N125" s="210">
        <f t="shared" si="0"/>
        <v>0</v>
      </c>
      <c r="O125" s="210"/>
      <c r="P125" s="210"/>
      <c r="Q125" s="210"/>
      <c r="R125" s="142"/>
      <c r="T125" s="143" t="s">
        <v>5</v>
      </c>
      <c r="U125" s="40" t="s">
        <v>37</v>
      </c>
      <c r="V125" s="144">
        <v>0</v>
      </c>
      <c r="W125" s="144">
        <f t="shared" si="1"/>
        <v>0</v>
      </c>
      <c r="X125" s="144">
        <v>0</v>
      </c>
      <c r="Y125" s="144">
        <f t="shared" si="2"/>
        <v>0</v>
      </c>
      <c r="Z125" s="144">
        <v>0</v>
      </c>
      <c r="AA125" s="145">
        <f t="shared" si="3"/>
        <v>0</v>
      </c>
      <c r="AR125" s="18" t="s">
        <v>85</v>
      </c>
      <c r="AT125" s="18" t="s">
        <v>128</v>
      </c>
      <c r="AU125" s="18" t="s">
        <v>79</v>
      </c>
      <c r="AY125" s="18" t="s">
        <v>127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8" t="s">
        <v>79</v>
      </c>
      <c r="BK125" s="146">
        <f t="shared" si="9"/>
        <v>0</v>
      </c>
      <c r="BL125" s="18" t="s">
        <v>85</v>
      </c>
      <c r="BM125" s="18" t="s">
        <v>187</v>
      </c>
    </row>
    <row r="126" spans="2:65" s="1" customFormat="1" ht="38.25" customHeight="1">
      <c r="B126" s="137"/>
      <c r="C126" s="138" t="s">
        <v>159</v>
      </c>
      <c r="D126" s="138" t="s">
        <v>128</v>
      </c>
      <c r="E126" s="139" t="s">
        <v>513</v>
      </c>
      <c r="F126" s="209" t="s">
        <v>514</v>
      </c>
      <c r="G126" s="209"/>
      <c r="H126" s="209"/>
      <c r="I126" s="209"/>
      <c r="J126" s="140" t="s">
        <v>166</v>
      </c>
      <c r="K126" s="141">
        <v>33</v>
      </c>
      <c r="L126" s="210"/>
      <c r="M126" s="210"/>
      <c r="N126" s="210">
        <f t="shared" si="0"/>
        <v>0</v>
      </c>
      <c r="O126" s="210"/>
      <c r="P126" s="210"/>
      <c r="Q126" s="210"/>
      <c r="R126" s="142"/>
      <c r="T126" s="143" t="s">
        <v>5</v>
      </c>
      <c r="U126" s="40" t="s">
        <v>37</v>
      </c>
      <c r="V126" s="144">
        <v>0</v>
      </c>
      <c r="W126" s="144">
        <f t="shared" si="1"/>
        <v>0</v>
      </c>
      <c r="X126" s="144">
        <v>0</v>
      </c>
      <c r="Y126" s="144">
        <f t="shared" si="2"/>
        <v>0</v>
      </c>
      <c r="Z126" s="144">
        <v>0</v>
      </c>
      <c r="AA126" s="145">
        <f t="shared" si="3"/>
        <v>0</v>
      </c>
      <c r="AR126" s="18" t="s">
        <v>85</v>
      </c>
      <c r="AT126" s="18" t="s">
        <v>128</v>
      </c>
      <c r="AU126" s="18" t="s">
        <v>79</v>
      </c>
      <c r="AY126" s="18" t="s">
        <v>127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8" t="s">
        <v>79</v>
      </c>
      <c r="BK126" s="146">
        <f t="shared" si="9"/>
        <v>0</v>
      </c>
      <c r="BL126" s="18" t="s">
        <v>85</v>
      </c>
      <c r="BM126" s="18" t="s">
        <v>196</v>
      </c>
    </row>
    <row r="127" spans="2:65" s="9" customFormat="1" ht="37.35" customHeight="1">
      <c r="B127" s="126"/>
      <c r="C127" s="127"/>
      <c r="D127" s="128" t="s">
        <v>493</v>
      </c>
      <c r="E127" s="128"/>
      <c r="F127" s="128"/>
      <c r="G127" s="128"/>
      <c r="H127" s="128"/>
      <c r="I127" s="128"/>
      <c r="J127" s="128"/>
      <c r="K127" s="128"/>
      <c r="L127" s="128"/>
      <c r="M127" s="128"/>
      <c r="N127" s="216">
        <f>BK127</f>
        <v>0</v>
      </c>
      <c r="O127" s="217"/>
      <c r="P127" s="217"/>
      <c r="Q127" s="217"/>
      <c r="R127" s="129"/>
      <c r="T127" s="130"/>
      <c r="U127" s="127"/>
      <c r="V127" s="127"/>
      <c r="W127" s="131">
        <f>W128</f>
        <v>0</v>
      </c>
      <c r="X127" s="127"/>
      <c r="Y127" s="131">
        <f>Y128</f>
        <v>0</v>
      </c>
      <c r="Z127" s="127"/>
      <c r="AA127" s="132">
        <f>AA128</f>
        <v>0</v>
      </c>
      <c r="AR127" s="133" t="s">
        <v>76</v>
      </c>
      <c r="AT127" s="134" t="s">
        <v>69</v>
      </c>
      <c r="AU127" s="134" t="s">
        <v>70</v>
      </c>
      <c r="AY127" s="133" t="s">
        <v>127</v>
      </c>
      <c r="BK127" s="135">
        <f>BK128</f>
        <v>0</v>
      </c>
    </row>
    <row r="128" spans="2:65" s="9" customFormat="1" ht="19.899999999999999" customHeight="1">
      <c r="B128" s="126"/>
      <c r="C128" s="127"/>
      <c r="D128" s="136" t="s">
        <v>494</v>
      </c>
      <c r="E128" s="136"/>
      <c r="F128" s="136"/>
      <c r="G128" s="136"/>
      <c r="H128" s="136"/>
      <c r="I128" s="136"/>
      <c r="J128" s="136"/>
      <c r="K128" s="136"/>
      <c r="L128" s="136"/>
      <c r="M128" s="136"/>
      <c r="N128" s="214">
        <f>BK128</f>
        <v>0</v>
      </c>
      <c r="O128" s="215"/>
      <c r="P128" s="215"/>
      <c r="Q128" s="215"/>
      <c r="R128" s="129"/>
      <c r="T128" s="130"/>
      <c r="U128" s="127"/>
      <c r="V128" s="127"/>
      <c r="W128" s="131">
        <f>SUM(W129:W166)</f>
        <v>0</v>
      </c>
      <c r="X128" s="127"/>
      <c r="Y128" s="131">
        <f>SUM(Y129:Y166)</f>
        <v>0</v>
      </c>
      <c r="Z128" s="127"/>
      <c r="AA128" s="132">
        <f>SUM(AA129:AA166)</f>
        <v>0</v>
      </c>
      <c r="AR128" s="133" t="s">
        <v>76</v>
      </c>
      <c r="AT128" s="134" t="s">
        <v>69</v>
      </c>
      <c r="AU128" s="134" t="s">
        <v>76</v>
      </c>
      <c r="AY128" s="133" t="s">
        <v>127</v>
      </c>
      <c r="BK128" s="135">
        <f>SUM(BK129:BK166)</f>
        <v>0</v>
      </c>
    </row>
    <row r="129" spans="2:65" s="1" customFormat="1" ht="25.5" customHeight="1">
      <c r="B129" s="137"/>
      <c r="C129" s="138" t="s">
        <v>163</v>
      </c>
      <c r="D129" s="138" t="s">
        <v>128</v>
      </c>
      <c r="E129" s="139" t="s">
        <v>515</v>
      </c>
      <c r="F129" s="209" t="s">
        <v>516</v>
      </c>
      <c r="G129" s="209"/>
      <c r="H129" s="209"/>
      <c r="I129" s="209"/>
      <c r="J129" s="140" t="s">
        <v>131</v>
      </c>
      <c r="K129" s="141">
        <v>11</v>
      </c>
      <c r="L129" s="210"/>
      <c r="M129" s="210"/>
      <c r="N129" s="210">
        <f t="shared" ref="N129:N166" si="10">ROUND(L129*K129,2)</f>
        <v>0</v>
      </c>
      <c r="O129" s="210"/>
      <c r="P129" s="210"/>
      <c r="Q129" s="210"/>
      <c r="R129" s="142"/>
      <c r="T129" s="143" t="s">
        <v>5</v>
      </c>
      <c r="U129" s="40" t="s">
        <v>37</v>
      </c>
      <c r="V129" s="144">
        <v>0</v>
      </c>
      <c r="W129" s="144">
        <f t="shared" ref="W129:W166" si="11">V129*K129</f>
        <v>0</v>
      </c>
      <c r="X129" s="144">
        <v>0</v>
      </c>
      <c r="Y129" s="144">
        <f t="shared" ref="Y129:Y166" si="12">X129*K129</f>
        <v>0</v>
      </c>
      <c r="Z129" s="144">
        <v>0</v>
      </c>
      <c r="AA129" s="145">
        <f t="shared" ref="AA129:AA166" si="13">Z129*K129</f>
        <v>0</v>
      </c>
      <c r="AR129" s="18" t="s">
        <v>85</v>
      </c>
      <c r="AT129" s="18" t="s">
        <v>128</v>
      </c>
      <c r="AU129" s="18" t="s">
        <v>79</v>
      </c>
      <c r="AY129" s="18" t="s">
        <v>127</v>
      </c>
      <c r="BE129" s="146">
        <f t="shared" ref="BE129:BE166" si="14">IF(U129="základná",N129,0)</f>
        <v>0</v>
      </c>
      <c r="BF129" s="146">
        <f t="shared" ref="BF129:BF166" si="15">IF(U129="znížená",N129,0)</f>
        <v>0</v>
      </c>
      <c r="BG129" s="146">
        <f t="shared" ref="BG129:BG166" si="16">IF(U129="zákl. prenesená",N129,0)</f>
        <v>0</v>
      </c>
      <c r="BH129" s="146">
        <f t="shared" ref="BH129:BH166" si="17">IF(U129="zníž. prenesená",N129,0)</f>
        <v>0</v>
      </c>
      <c r="BI129" s="146">
        <f t="shared" ref="BI129:BI166" si="18">IF(U129="nulová",N129,0)</f>
        <v>0</v>
      </c>
      <c r="BJ129" s="18" t="s">
        <v>79</v>
      </c>
      <c r="BK129" s="146">
        <f t="shared" ref="BK129:BK166" si="19">ROUND(L129*K129,2)</f>
        <v>0</v>
      </c>
      <c r="BL129" s="18" t="s">
        <v>85</v>
      </c>
      <c r="BM129" s="18" t="s">
        <v>10</v>
      </c>
    </row>
    <row r="130" spans="2:65" s="1" customFormat="1" ht="25.5" customHeight="1">
      <c r="B130" s="137"/>
      <c r="C130" s="150" t="s">
        <v>168</v>
      </c>
      <c r="D130" s="150" t="s">
        <v>268</v>
      </c>
      <c r="E130" s="151" t="s">
        <v>517</v>
      </c>
      <c r="F130" s="219" t="s">
        <v>518</v>
      </c>
      <c r="G130" s="219"/>
      <c r="H130" s="219"/>
      <c r="I130" s="219"/>
      <c r="J130" s="152" t="s">
        <v>131</v>
      </c>
      <c r="K130" s="153">
        <v>11</v>
      </c>
      <c r="L130" s="220"/>
      <c r="M130" s="220"/>
      <c r="N130" s="220">
        <f t="shared" si="10"/>
        <v>0</v>
      </c>
      <c r="O130" s="210"/>
      <c r="P130" s="210"/>
      <c r="Q130" s="210"/>
      <c r="R130" s="142"/>
      <c r="T130" s="143" t="s">
        <v>5</v>
      </c>
      <c r="U130" s="40" t="s">
        <v>37</v>
      </c>
      <c r="V130" s="144">
        <v>0</v>
      </c>
      <c r="W130" s="144">
        <f t="shared" si="11"/>
        <v>0</v>
      </c>
      <c r="X130" s="144">
        <v>0</v>
      </c>
      <c r="Y130" s="144">
        <f t="shared" si="12"/>
        <v>0</v>
      </c>
      <c r="Z130" s="144">
        <v>0</v>
      </c>
      <c r="AA130" s="145">
        <f t="shared" si="13"/>
        <v>0</v>
      </c>
      <c r="AR130" s="18" t="s">
        <v>155</v>
      </c>
      <c r="AT130" s="18" t="s">
        <v>268</v>
      </c>
      <c r="AU130" s="18" t="s">
        <v>79</v>
      </c>
      <c r="AY130" s="18" t="s">
        <v>127</v>
      </c>
      <c r="BE130" s="146">
        <f t="shared" si="14"/>
        <v>0</v>
      </c>
      <c r="BF130" s="146">
        <f t="shared" si="15"/>
        <v>0</v>
      </c>
      <c r="BG130" s="146">
        <f t="shared" si="16"/>
        <v>0</v>
      </c>
      <c r="BH130" s="146">
        <f t="shared" si="17"/>
        <v>0</v>
      </c>
      <c r="BI130" s="146">
        <f t="shared" si="18"/>
        <v>0</v>
      </c>
      <c r="BJ130" s="18" t="s">
        <v>79</v>
      </c>
      <c r="BK130" s="146">
        <f t="shared" si="19"/>
        <v>0</v>
      </c>
      <c r="BL130" s="18" t="s">
        <v>85</v>
      </c>
      <c r="BM130" s="18" t="s">
        <v>211</v>
      </c>
    </row>
    <row r="131" spans="2:65" s="1" customFormat="1" ht="25.5" customHeight="1">
      <c r="B131" s="137"/>
      <c r="C131" s="138" t="s">
        <v>172</v>
      </c>
      <c r="D131" s="138" t="s">
        <v>128</v>
      </c>
      <c r="E131" s="139" t="s">
        <v>519</v>
      </c>
      <c r="F131" s="209" t="s">
        <v>520</v>
      </c>
      <c r="G131" s="209"/>
      <c r="H131" s="209"/>
      <c r="I131" s="209"/>
      <c r="J131" s="140" t="s">
        <v>131</v>
      </c>
      <c r="K131" s="141">
        <v>11</v>
      </c>
      <c r="L131" s="210"/>
      <c r="M131" s="210"/>
      <c r="N131" s="210">
        <f t="shared" si="10"/>
        <v>0</v>
      </c>
      <c r="O131" s="210"/>
      <c r="P131" s="210"/>
      <c r="Q131" s="210"/>
      <c r="R131" s="142"/>
      <c r="T131" s="143" t="s">
        <v>5</v>
      </c>
      <c r="U131" s="40" t="s">
        <v>37</v>
      </c>
      <c r="V131" s="144">
        <v>0</v>
      </c>
      <c r="W131" s="144">
        <f t="shared" si="11"/>
        <v>0</v>
      </c>
      <c r="X131" s="144">
        <v>0</v>
      </c>
      <c r="Y131" s="144">
        <f t="shared" si="12"/>
        <v>0</v>
      </c>
      <c r="Z131" s="144">
        <v>0</v>
      </c>
      <c r="AA131" s="145">
        <f t="shared" si="13"/>
        <v>0</v>
      </c>
      <c r="AR131" s="18" t="s">
        <v>85</v>
      </c>
      <c r="AT131" s="18" t="s">
        <v>128</v>
      </c>
      <c r="AU131" s="18" t="s">
        <v>79</v>
      </c>
      <c r="AY131" s="18" t="s">
        <v>127</v>
      </c>
      <c r="BE131" s="146">
        <f t="shared" si="14"/>
        <v>0</v>
      </c>
      <c r="BF131" s="146">
        <f t="shared" si="15"/>
        <v>0</v>
      </c>
      <c r="BG131" s="146">
        <f t="shared" si="16"/>
        <v>0</v>
      </c>
      <c r="BH131" s="146">
        <f t="shared" si="17"/>
        <v>0</v>
      </c>
      <c r="BI131" s="146">
        <f t="shared" si="18"/>
        <v>0</v>
      </c>
      <c r="BJ131" s="18" t="s">
        <v>79</v>
      </c>
      <c r="BK131" s="146">
        <f t="shared" si="19"/>
        <v>0</v>
      </c>
      <c r="BL131" s="18" t="s">
        <v>85</v>
      </c>
      <c r="BM131" s="18" t="s">
        <v>219</v>
      </c>
    </row>
    <row r="132" spans="2:65" s="1" customFormat="1" ht="25.5" customHeight="1">
      <c r="B132" s="137"/>
      <c r="C132" s="150" t="s">
        <v>176</v>
      </c>
      <c r="D132" s="150" t="s">
        <v>268</v>
      </c>
      <c r="E132" s="151" t="s">
        <v>521</v>
      </c>
      <c r="F132" s="219" t="s">
        <v>522</v>
      </c>
      <c r="G132" s="219"/>
      <c r="H132" s="219"/>
      <c r="I132" s="219"/>
      <c r="J132" s="152" t="s">
        <v>131</v>
      </c>
      <c r="K132" s="153">
        <v>11</v>
      </c>
      <c r="L132" s="220"/>
      <c r="M132" s="220"/>
      <c r="N132" s="220">
        <f t="shared" si="10"/>
        <v>0</v>
      </c>
      <c r="O132" s="210"/>
      <c r="P132" s="210"/>
      <c r="Q132" s="210"/>
      <c r="R132" s="142"/>
      <c r="T132" s="143" t="s">
        <v>5</v>
      </c>
      <c r="U132" s="40" t="s">
        <v>37</v>
      </c>
      <c r="V132" s="144">
        <v>0</v>
      </c>
      <c r="W132" s="144">
        <f t="shared" si="11"/>
        <v>0</v>
      </c>
      <c r="X132" s="144">
        <v>0</v>
      </c>
      <c r="Y132" s="144">
        <f t="shared" si="12"/>
        <v>0</v>
      </c>
      <c r="Z132" s="144">
        <v>0</v>
      </c>
      <c r="AA132" s="145">
        <f t="shared" si="13"/>
        <v>0</v>
      </c>
      <c r="AR132" s="18" t="s">
        <v>155</v>
      </c>
      <c r="AT132" s="18" t="s">
        <v>268</v>
      </c>
      <c r="AU132" s="18" t="s">
        <v>79</v>
      </c>
      <c r="AY132" s="18" t="s">
        <v>127</v>
      </c>
      <c r="BE132" s="146">
        <f t="shared" si="14"/>
        <v>0</v>
      </c>
      <c r="BF132" s="146">
        <f t="shared" si="15"/>
        <v>0</v>
      </c>
      <c r="BG132" s="146">
        <f t="shared" si="16"/>
        <v>0</v>
      </c>
      <c r="BH132" s="146">
        <f t="shared" si="17"/>
        <v>0</v>
      </c>
      <c r="BI132" s="146">
        <f t="shared" si="18"/>
        <v>0</v>
      </c>
      <c r="BJ132" s="18" t="s">
        <v>79</v>
      </c>
      <c r="BK132" s="146">
        <f t="shared" si="19"/>
        <v>0</v>
      </c>
      <c r="BL132" s="18" t="s">
        <v>85</v>
      </c>
      <c r="BM132" s="18" t="s">
        <v>227</v>
      </c>
    </row>
    <row r="133" spans="2:65" s="1" customFormat="1" ht="16.5" customHeight="1">
      <c r="B133" s="137"/>
      <c r="C133" s="138" t="s">
        <v>180</v>
      </c>
      <c r="D133" s="138" t="s">
        <v>128</v>
      </c>
      <c r="E133" s="139" t="s">
        <v>523</v>
      </c>
      <c r="F133" s="209" t="s">
        <v>524</v>
      </c>
      <c r="G133" s="209"/>
      <c r="H133" s="209"/>
      <c r="I133" s="209"/>
      <c r="J133" s="140" t="s">
        <v>131</v>
      </c>
      <c r="K133" s="141">
        <v>11</v>
      </c>
      <c r="L133" s="210"/>
      <c r="M133" s="210"/>
      <c r="N133" s="210">
        <f t="shared" si="10"/>
        <v>0</v>
      </c>
      <c r="O133" s="210"/>
      <c r="P133" s="210"/>
      <c r="Q133" s="210"/>
      <c r="R133" s="142"/>
      <c r="T133" s="143" t="s">
        <v>5</v>
      </c>
      <c r="U133" s="40" t="s">
        <v>37</v>
      </c>
      <c r="V133" s="144">
        <v>0</v>
      </c>
      <c r="W133" s="144">
        <f t="shared" si="11"/>
        <v>0</v>
      </c>
      <c r="X133" s="144">
        <v>0</v>
      </c>
      <c r="Y133" s="144">
        <f t="shared" si="12"/>
        <v>0</v>
      </c>
      <c r="Z133" s="144">
        <v>0</v>
      </c>
      <c r="AA133" s="145">
        <f t="shared" si="13"/>
        <v>0</v>
      </c>
      <c r="AR133" s="18" t="s">
        <v>85</v>
      </c>
      <c r="AT133" s="18" t="s">
        <v>128</v>
      </c>
      <c r="AU133" s="18" t="s">
        <v>79</v>
      </c>
      <c r="AY133" s="18" t="s">
        <v>127</v>
      </c>
      <c r="BE133" s="146">
        <f t="shared" si="14"/>
        <v>0</v>
      </c>
      <c r="BF133" s="146">
        <f t="shared" si="15"/>
        <v>0</v>
      </c>
      <c r="BG133" s="146">
        <f t="shared" si="16"/>
        <v>0</v>
      </c>
      <c r="BH133" s="146">
        <f t="shared" si="17"/>
        <v>0</v>
      </c>
      <c r="BI133" s="146">
        <f t="shared" si="18"/>
        <v>0</v>
      </c>
      <c r="BJ133" s="18" t="s">
        <v>79</v>
      </c>
      <c r="BK133" s="146">
        <f t="shared" si="19"/>
        <v>0</v>
      </c>
      <c r="BL133" s="18" t="s">
        <v>85</v>
      </c>
      <c r="BM133" s="18" t="s">
        <v>235</v>
      </c>
    </row>
    <row r="134" spans="2:65" s="1" customFormat="1" ht="25.5" customHeight="1">
      <c r="B134" s="137"/>
      <c r="C134" s="150" t="s">
        <v>184</v>
      </c>
      <c r="D134" s="150" t="s">
        <v>268</v>
      </c>
      <c r="E134" s="151" t="s">
        <v>525</v>
      </c>
      <c r="F134" s="219" t="s">
        <v>526</v>
      </c>
      <c r="G134" s="219"/>
      <c r="H134" s="219"/>
      <c r="I134" s="219"/>
      <c r="J134" s="152" t="s">
        <v>131</v>
      </c>
      <c r="K134" s="153">
        <v>11</v>
      </c>
      <c r="L134" s="220"/>
      <c r="M134" s="220"/>
      <c r="N134" s="220">
        <f t="shared" si="10"/>
        <v>0</v>
      </c>
      <c r="O134" s="210"/>
      <c r="P134" s="210"/>
      <c r="Q134" s="210"/>
      <c r="R134" s="142"/>
      <c r="T134" s="143" t="s">
        <v>5</v>
      </c>
      <c r="U134" s="40" t="s">
        <v>37</v>
      </c>
      <c r="V134" s="144">
        <v>0</v>
      </c>
      <c r="W134" s="144">
        <f t="shared" si="11"/>
        <v>0</v>
      </c>
      <c r="X134" s="144">
        <v>0</v>
      </c>
      <c r="Y134" s="144">
        <f t="shared" si="12"/>
        <v>0</v>
      </c>
      <c r="Z134" s="144">
        <v>0</v>
      </c>
      <c r="AA134" s="145">
        <f t="shared" si="13"/>
        <v>0</v>
      </c>
      <c r="AR134" s="18" t="s">
        <v>155</v>
      </c>
      <c r="AT134" s="18" t="s">
        <v>268</v>
      </c>
      <c r="AU134" s="18" t="s">
        <v>79</v>
      </c>
      <c r="AY134" s="18" t="s">
        <v>127</v>
      </c>
      <c r="BE134" s="146">
        <f t="shared" si="14"/>
        <v>0</v>
      </c>
      <c r="BF134" s="146">
        <f t="shared" si="15"/>
        <v>0</v>
      </c>
      <c r="BG134" s="146">
        <f t="shared" si="16"/>
        <v>0</v>
      </c>
      <c r="BH134" s="146">
        <f t="shared" si="17"/>
        <v>0</v>
      </c>
      <c r="BI134" s="146">
        <f t="shared" si="18"/>
        <v>0</v>
      </c>
      <c r="BJ134" s="18" t="s">
        <v>79</v>
      </c>
      <c r="BK134" s="146">
        <f t="shared" si="19"/>
        <v>0</v>
      </c>
      <c r="BL134" s="18" t="s">
        <v>85</v>
      </c>
      <c r="BM134" s="18" t="s">
        <v>337</v>
      </c>
    </row>
    <row r="135" spans="2:65" s="1" customFormat="1" ht="16.5" customHeight="1">
      <c r="B135" s="137"/>
      <c r="C135" s="138" t="s">
        <v>187</v>
      </c>
      <c r="D135" s="138" t="s">
        <v>128</v>
      </c>
      <c r="E135" s="139" t="s">
        <v>527</v>
      </c>
      <c r="F135" s="209" t="s">
        <v>528</v>
      </c>
      <c r="G135" s="209"/>
      <c r="H135" s="209"/>
      <c r="I135" s="209"/>
      <c r="J135" s="140" t="s">
        <v>131</v>
      </c>
      <c r="K135" s="141">
        <v>11</v>
      </c>
      <c r="L135" s="210"/>
      <c r="M135" s="210"/>
      <c r="N135" s="210">
        <f t="shared" si="10"/>
        <v>0</v>
      </c>
      <c r="O135" s="210"/>
      <c r="P135" s="210"/>
      <c r="Q135" s="210"/>
      <c r="R135" s="142"/>
      <c r="T135" s="143" t="s">
        <v>5</v>
      </c>
      <c r="U135" s="40" t="s">
        <v>37</v>
      </c>
      <c r="V135" s="144">
        <v>0</v>
      </c>
      <c r="W135" s="144">
        <f t="shared" si="11"/>
        <v>0</v>
      </c>
      <c r="X135" s="144">
        <v>0</v>
      </c>
      <c r="Y135" s="144">
        <f t="shared" si="12"/>
        <v>0</v>
      </c>
      <c r="Z135" s="144">
        <v>0</v>
      </c>
      <c r="AA135" s="145">
        <f t="shared" si="13"/>
        <v>0</v>
      </c>
      <c r="AR135" s="18" t="s">
        <v>85</v>
      </c>
      <c r="AT135" s="18" t="s">
        <v>128</v>
      </c>
      <c r="AU135" s="18" t="s">
        <v>79</v>
      </c>
      <c r="AY135" s="18" t="s">
        <v>127</v>
      </c>
      <c r="BE135" s="146">
        <f t="shared" si="14"/>
        <v>0</v>
      </c>
      <c r="BF135" s="146">
        <f t="shared" si="15"/>
        <v>0</v>
      </c>
      <c r="BG135" s="146">
        <f t="shared" si="16"/>
        <v>0</v>
      </c>
      <c r="BH135" s="146">
        <f t="shared" si="17"/>
        <v>0</v>
      </c>
      <c r="BI135" s="146">
        <f t="shared" si="18"/>
        <v>0</v>
      </c>
      <c r="BJ135" s="18" t="s">
        <v>79</v>
      </c>
      <c r="BK135" s="146">
        <f t="shared" si="19"/>
        <v>0</v>
      </c>
      <c r="BL135" s="18" t="s">
        <v>85</v>
      </c>
      <c r="BM135" s="18" t="s">
        <v>339</v>
      </c>
    </row>
    <row r="136" spans="2:65" s="1" customFormat="1" ht="25.5" customHeight="1">
      <c r="B136" s="137"/>
      <c r="C136" s="150" t="s">
        <v>192</v>
      </c>
      <c r="D136" s="150" t="s">
        <v>268</v>
      </c>
      <c r="E136" s="151" t="s">
        <v>529</v>
      </c>
      <c r="F136" s="219" t="s">
        <v>530</v>
      </c>
      <c r="G136" s="219"/>
      <c r="H136" s="219"/>
      <c r="I136" s="219"/>
      <c r="J136" s="152" t="s">
        <v>131</v>
      </c>
      <c r="K136" s="153">
        <v>11</v>
      </c>
      <c r="L136" s="220"/>
      <c r="M136" s="220"/>
      <c r="N136" s="220">
        <f t="shared" si="10"/>
        <v>0</v>
      </c>
      <c r="O136" s="210"/>
      <c r="P136" s="210"/>
      <c r="Q136" s="210"/>
      <c r="R136" s="142"/>
      <c r="T136" s="143" t="s">
        <v>5</v>
      </c>
      <c r="U136" s="40" t="s">
        <v>37</v>
      </c>
      <c r="V136" s="144">
        <v>0</v>
      </c>
      <c r="W136" s="144">
        <f t="shared" si="11"/>
        <v>0</v>
      </c>
      <c r="X136" s="144">
        <v>0</v>
      </c>
      <c r="Y136" s="144">
        <f t="shared" si="12"/>
        <v>0</v>
      </c>
      <c r="Z136" s="144">
        <v>0</v>
      </c>
      <c r="AA136" s="145">
        <f t="shared" si="13"/>
        <v>0</v>
      </c>
      <c r="AR136" s="18" t="s">
        <v>155</v>
      </c>
      <c r="AT136" s="18" t="s">
        <v>268</v>
      </c>
      <c r="AU136" s="18" t="s">
        <v>79</v>
      </c>
      <c r="AY136" s="18" t="s">
        <v>127</v>
      </c>
      <c r="BE136" s="146">
        <f t="shared" si="14"/>
        <v>0</v>
      </c>
      <c r="BF136" s="146">
        <f t="shared" si="15"/>
        <v>0</v>
      </c>
      <c r="BG136" s="146">
        <f t="shared" si="16"/>
        <v>0</v>
      </c>
      <c r="BH136" s="146">
        <f t="shared" si="17"/>
        <v>0</v>
      </c>
      <c r="BI136" s="146">
        <f t="shared" si="18"/>
        <v>0</v>
      </c>
      <c r="BJ136" s="18" t="s">
        <v>79</v>
      </c>
      <c r="BK136" s="146">
        <f t="shared" si="19"/>
        <v>0</v>
      </c>
      <c r="BL136" s="18" t="s">
        <v>85</v>
      </c>
      <c r="BM136" s="18" t="s">
        <v>341</v>
      </c>
    </row>
    <row r="137" spans="2:65" s="1" customFormat="1" ht="25.5" customHeight="1">
      <c r="B137" s="137"/>
      <c r="C137" s="138" t="s">
        <v>196</v>
      </c>
      <c r="D137" s="138" t="s">
        <v>128</v>
      </c>
      <c r="E137" s="139" t="s">
        <v>531</v>
      </c>
      <c r="F137" s="209" t="s">
        <v>532</v>
      </c>
      <c r="G137" s="209"/>
      <c r="H137" s="209"/>
      <c r="I137" s="209"/>
      <c r="J137" s="140" t="s">
        <v>131</v>
      </c>
      <c r="K137" s="141">
        <v>50</v>
      </c>
      <c r="L137" s="210"/>
      <c r="M137" s="210"/>
      <c r="N137" s="210">
        <f t="shared" si="10"/>
        <v>0</v>
      </c>
      <c r="O137" s="210"/>
      <c r="P137" s="210"/>
      <c r="Q137" s="210"/>
      <c r="R137" s="142"/>
      <c r="T137" s="143" t="s">
        <v>5</v>
      </c>
      <c r="U137" s="40" t="s">
        <v>37</v>
      </c>
      <c r="V137" s="144">
        <v>0</v>
      </c>
      <c r="W137" s="144">
        <f t="shared" si="11"/>
        <v>0</v>
      </c>
      <c r="X137" s="144">
        <v>0</v>
      </c>
      <c r="Y137" s="144">
        <f t="shared" si="12"/>
        <v>0</v>
      </c>
      <c r="Z137" s="144">
        <v>0</v>
      </c>
      <c r="AA137" s="145">
        <f t="shared" si="13"/>
        <v>0</v>
      </c>
      <c r="AR137" s="18" t="s">
        <v>85</v>
      </c>
      <c r="AT137" s="18" t="s">
        <v>128</v>
      </c>
      <c r="AU137" s="18" t="s">
        <v>79</v>
      </c>
      <c r="AY137" s="18" t="s">
        <v>127</v>
      </c>
      <c r="BE137" s="146">
        <f t="shared" si="14"/>
        <v>0</v>
      </c>
      <c r="BF137" s="146">
        <f t="shared" si="15"/>
        <v>0</v>
      </c>
      <c r="BG137" s="146">
        <f t="shared" si="16"/>
        <v>0</v>
      </c>
      <c r="BH137" s="146">
        <f t="shared" si="17"/>
        <v>0</v>
      </c>
      <c r="BI137" s="146">
        <f t="shared" si="18"/>
        <v>0</v>
      </c>
      <c r="BJ137" s="18" t="s">
        <v>79</v>
      </c>
      <c r="BK137" s="146">
        <f t="shared" si="19"/>
        <v>0</v>
      </c>
      <c r="BL137" s="18" t="s">
        <v>85</v>
      </c>
      <c r="BM137" s="18" t="s">
        <v>346</v>
      </c>
    </row>
    <row r="138" spans="2:65" s="1" customFormat="1" ht="25.5" customHeight="1">
      <c r="B138" s="137"/>
      <c r="C138" s="150" t="s">
        <v>200</v>
      </c>
      <c r="D138" s="150" t="s">
        <v>268</v>
      </c>
      <c r="E138" s="151" t="s">
        <v>533</v>
      </c>
      <c r="F138" s="219" t="s">
        <v>534</v>
      </c>
      <c r="G138" s="219"/>
      <c r="H138" s="219"/>
      <c r="I138" s="219"/>
      <c r="J138" s="152" t="s">
        <v>131</v>
      </c>
      <c r="K138" s="153">
        <v>50</v>
      </c>
      <c r="L138" s="220"/>
      <c r="M138" s="220"/>
      <c r="N138" s="220">
        <f t="shared" si="10"/>
        <v>0</v>
      </c>
      <c r="O138" s="210"/>
      <c r="P138" s="210"/>
      <c r="Q138" s="210"/>
      <c r="R138" s="142"/>
      <c r="T138" s="143" t="s">
        <v>5</v>
      </c>
      <c r="U138" s="40" t="s">
        <v>37</v>
      </c>
      <c r="V138" s="144">
        <v>0</v>
      </c>
      <c r="W138" s="144">
        <f t="shared" si="11"/>
        <v>0</v>
      </c>
      <c r="X138" s="144">
        <v>0</v>
      </c>
      <c r="Y138" s="144">
        <f t="shared" si="12"/>
        <v>0</v>
      </c>
      <c r="Z138" s="144">
        <v>0</v>
      </c>
      <c r="AA138" s="145">
        <f t="shared" si="13"/>
        <v>0</v>
      </c>
      <c r="AR138" s="18" t="s">
        <v>155</v>
      </c>
      <c r="AT138" s="18" t="s">
        <v>268</v>
      </c>
      <c r="AU138" s="18" t="s">
        <v>79</v>
      </c>
      <c r="AY138" s="18" t="s">
        <v>127</v>
      </c>
      <c r="BE138" s="146">
        <f t="shared" si="14"/>
        <v>0</v>
      </c>
      <c r="BF138" s="146">
        <f t="shared" si="15"/>
        <v>0</v>
      </c>
      <c r="BG138" s="146">
        <f t="shared" si="16"/>
        <v>0</v>
      </c>
      <c r="BH138" s="146">
        <f t="shared" si="17"/>
        <v>0</v>
      </c>
      <c r="BI138" s="146">
        <f t="shared" si="18"/>
        <v>0</v>
      </c>
      <c r="BJ138" s="18" t="s">
        <v>79</v>
      </c>
      <c r="BK138" s="146">
        <f t="shared" si="19"/>
        <v>0</v>
      </c>
      <c r="BL138" s="18" t="s">
        <v>85</v>
      </c>
      <c r="BM138" s="18" t="s">
        <v>354</v>
      </c>
    </row>
    <row r="139" spans="2:65" s="1" customFormat="1" ht="16.5" customHeight="1">
      <c r="B139" s="137"/>
      <c r="C139" s="138" t="s">
        <v>10</v>
      </c>
      <c r="D139" s="138" t="s">
        <v>128</v>
      </c>
      <c r="E139" s="139" t="s">
        <v>535</v>
      </c>
      <c r="F139" s="209" t="s">
        <v>536</v>
      </c>
      <c r="G139" s="209"/>
      <c r="H139" s="209"/>
      <c r="I139" s="209"/>
      <c r="J139" s="140" t="s">
        <v>131</v>
      </c>
      <c r="K139" s="141">
        <v>250</v>
      </c>
      <c r="L139" s="210"/>
      <c r="M139" s="210"/>
      <c r="N139" s="210">
        <f t="shared" si="10"/>
        <v>0</v>
      </c>
      <c r="O139" s="210"/>
      <c r="P139" s="210"/>
      <c r="Q139" s="210"/>
      <c r="R139" s="142"/>
      <c r="T139" s="143" t="s">
        <v>5</v>
      </c>
      <c r="U139" s="40" t="s">
        <v>37</v>
      </c>
      <c r="V139" s="144">
        <v>0</v>
      </c>
      <c r="W139" s="144">
        <f t="shared" si="11"/>
        <v>0</v>
      </c>
      <c r="X139" s="144">
        <v>0</v>
      </c>
      <c r="Y139" s="144">
        <f t="shared" si="12"/>
        <v>0</v>
      </c>
      <c r="Z139" s="144">
        <v>0</v>
      </c>
      <c r="AA139" s="145">
        <f t="shared" si="13"/>
        <v>0</v>
      </c>
      <c r="AR139" s="18" t="s">
        <v>85</v>
      </c>
      <c r="AT139" s="18" t="s">
        <v>128</v>
      </c>
      <c r="AU139" s="18" t="s">
        <v>79</v>
      </c>
      <c r="AY139" s="18" t="s">
        <v>127</v>
      </c>
      <c r="BE139" s="146">
        <f t="shared" si="14"/>
        <v>0</v>
      </c>
      <c r="BF139" s="146">
        <f t="shared" si="15"/>
        <v>0</v>
      </c>
      <c r="BG139" s="146">
        <f t="shared" si="16"/>
        <v>0</v>
      </c>
      <c r="BH139" s="146">
        <f t="shared" si="17"/>
        <v>0</v>
      </c>
      <c r="BI139" s="146">
        <f t="shared" si="18"/>
        <v>0</v>
      </c>
      <c r="BJ139" s="18" t="s">
        <v>79</v>
      </c>
      <c r="BK139" s="146">
        <f t="shared" si="19"/>
        <v>0</v>
      </c>
      <c r="BL139" s="18" t="s">
        <v>85</v>
      </c>
      <c r="BM139" s="18" t="s">
        <v>362</v>
      </c>
    </row>
    <row r="140" spans="2:65" s="1" customFormat="1" ht="25.5" customHeight="1">
      <c r="B140" s="137"/>
      <c r="C140" s="150" t="s">
        <v>207</v>
      </c>
      <c r="D140" s="150" t="s">
        <v>268</v>
      </c>
      <c r="E140" s="151" t="s">
        <v>537</v>
      </c>
      <c r="F140" s="219" t="s">
        <v>538</v>
      </c>
      <c r="G140" s="219"/>
      <c r="H140" s="219"/>
      <c r="I140" s="219"/>
      <c r="J140" s="152" t="s">
        <v>131</v>
      </c>
      <c r="K140" s="153">
        <v>250</v>
      </c>
      <c r="L140" s="220"/>
      <c r="M140" s="220"/>
      <c r="N140" s="220">
        <f t="shared" si="10"/>
        <v>0</v>
      </c>
      <c r="O140" s="210"/>
      <c r="P140" s="210"/>
      <c r="Q140" s="210"/>
      <c r="R140" s="142"/>
      <c r="T140" s="143" t="s">
        <v>5</v>
      </c>
      <c r="U140" s="40" t="s">
        <v>37</v>
      </c>
      <c r="V140" s="144">
        <v>0</v>
      </c>
      <c r="W140" s="144">
        <f t="shared" si="11"/>
        <v>0</v>
      </c>
      <c r="X140" s="144">
        <v>0</v>
      </c>
      <c r="Y140" s="144">
        <f t="shared" si="12"/>
        <v>0</v>
      </c>
      <c r="Z140" s="144">
        <v>0</v>
      </c>
      <c r="AA140" s="145">
        <f t="shared" si="13"/>
        <v>0</v>
      </c>
      <c r="AR140" s="18" t="s">
        <v>155</v>
      </c>
      <c r="AT140" s="18" t="s">
        <v>268</v>
      </c>
      <c r="AU140" s="18" t="s">
        <v>79</v>
      </c>
      <c r="AY140" s="18" t="s">
        <v>127</v>
      </c>
      <c r="BE140" s="146">
        <f t="shared" si="14"/>
        <v>0</v>
      </c>
      <c r="BF140" s="146">
        <f t="shared" si="15"/>
        <v>0</v>
      </c>
      <c r="BG140" s="146">
        <f t="shared" si="16"/>
        <v>0</v>
      </c>
      <c r="BH140" s="146">
        <f t="shared" si="17"/>
        <v>0</v>
      </c>
      <c r="BI140" s="146">
        <f t="shared" si="18"/>
        <v>0</v>
      </c>
      <c r="BJ140" s="18" t="s">
        <v>79</v>
      </c>
      <c r="BK140" s="146">
        <f t="shared" si="19"/>
        <v>0</v>
      </c>
      <c r="BL140" s="18" t="s">
        <v>85</v>
      </c>
      <c r="BM140" s="18" t="s">
        <v>370</v>
      </c>
    </row>
    <row r="141" spans="2:65" s="1" customFormat="1" ht="16.5" customHeight="1">
      <c r="B141" s="137"/>
      <c r="C141" s="138" t="s">
        <v>211</v>
      </c>
      <c r="D141" s="138" t="s">
        <v>128</v>
      </c>
      <c r="E141" s="139" t="s">
        <v>539</v>
      </c>
      <c r="F141" s="209" t="s">
        <v>540</v>
      </c>
      <c r="G141" s="209"/>
      <c r="H141" s="209"/>
      <c r="I141" s="209"/>
      <c r="J141" s="140" t="s">
        <v>131</v>
      </c>
      <c r="K141" s="141">
        <v>20</v>
      </c>
      <c r="L141" s="210"/>
      <c r="M141" s="210"/>
      <c r="N141" s="210">
        <f t="shared" si="10"/>
        <v>0</v>
      </c>
      <c r="O141" s="210"/>
      <c r="P141" s="210"/>
      <c r="Q141" s="210"/>
      <c r="R141" s="142"/>
      <c r="T141" s="143" t="s">
        <v>5</v>
      </c>
      <c r="U141" s="40" t="s">
        <v>37</v>
      </c>
      <c r="V141" s="144">
        <v>0</v>
      </c>
      <c r="W141" s="144">
        <f t="shared" si="11"/>
        <v>0</v>
      </c>
      <c r="X141" s="144">
        <v>0</v>
      </c>
      <c r="Y141" s="144">
        <f t="shared" si="12"/>
        <v>0</v>
      </c>
      <c r="Z141" s="144">
        <v>0</v>
      </c>
      <c r="AA141" s="145">
        <f t="shared" si="13"/>
        <v>0</v>
      </c>
      <c r="AR141" s="18" t="s">
        <v>85</v>
      </c>
      <c r="AT141" s="18" t="s">
        <v>128</v>
      </c>
      <c r="AU141" s="18" t="s">
        <v>79</v>
      </c>
      <c r="AY141" s="18" t="s">
        <v>127</v>
      </c>
      <c r="BE141" s="146">
        <f t="shared" si="14"/>
        <v>0</v>
      </c>
      <c r="BF141" s="146">
        <f t="shared" si="15"/>
        <v>0</v>
      </c>
      <c r="BG141" s="146">
        <f t="shared" si="16"/>
        <v>0</v>
      </c>
      <c r="BH141" s="146">
        <f t="shared" si="17"/>
        <v>0</v>
      </c>
      <c r="BI141" s="146">
        <f t="shared" si="18"/>
        <v>0</v>
      </c>
      <c r="BJ141" s="18" t="s">
        <v>79</v>
      </c>
      <c r="BK141" s="146">
        <f t="shared" si="19"/>
        <v>0</v>
      </c>
      <c r="BL141" s="18" t="s">
        <v>85</v>
      </c>
      <c r="BM141" s="18" t="s">
        <v>378</v>
      </c>
    </row>
    <row r="142" spans="2:65" s="1" customFormat="1" ht="16.5" customHeight="1">
      <c r="B142" s="137"/>
      <c r="C142" s="150" t="s">
        <v>215</v>
      </c>
      <c r="D142" s="150" t="s">
        <v>268</v>
      </c>
      <c r="E142" s="151" t="s">
        <v>541</v>
      </c>
      <c r="F142" s="219" t="s">
        <v>542</v>
      </c>
      <c r="G142" s="219"/>
      <c r="H142" s="219"/>
      <c r="I142" s="219"/>
      <c r="J142" s="152" t="s">
        <v>131</v>
      </c>
      <c r="K142" s="153">
        <v>20</v>
      </c>
      <c r="L142" s="220"/>
      <c r="M142" s="220"/>
      <c r="N142" s="220">
        <f t="shared" si="10"/>
        <v>0</v>
      </c>
      <c r="O142" s="210"/>
      <c r="P142" s="210"/>
      <c r="Q142" s="210"/>
      <c r="R142" s="142"/>
      <c r="T142" s="143" t="s">
        <v>5</v>
      </c>
      <c r="U142" s="40" t="s">
        <v>37</v>
      </c>
      <c r="V142" s="144">
        <v>0</v>
      </c>
      <c r="W142" s="144">
        <f t="shared" si="11"/>
        <v>0</v>
      </c>
      <c r="X142" s="144">
        <v>0</v>
      </c>
      <c r="Y142" s="144">
        <f t="shared" si="12"/>
        <v>0</v>
      </c>
      <c r="Z142" s="144">
        <v>0</v>
      </c>
      <c r="AA142" s="145">
        <f t="shared" si="13"/>
        <v>0</v>
      </c>
      <c r="AR142" s="18" t="s">
        <v>155</v>
      </c>
      <c r="AT142" s="18" t="s">
        <v>268</v>
      </c>
      <c r="AU142" s="18" t="s">
        <v>79</v>
      </c>
      <c r="AY142" s="18" t="s">
        <v>127</v>
      </c>
      <c r="BE142" s="146">
        <f t="shared" si="14"/>
        <v>0</v>
      </c>
      <c r="BF142" s="146">
        <f t="shared" si="15"/>
        <v>0</v>
      </c>
      <c r="BG142" s="146">
        <f t="shared" si="16"/>
        <v>0</v>
      </c>
      <c r="BH142" s="146">
        <f t="shared" si="17"/>
        <v>0</v>
      </c>
      <c r="BI142" s="146">
        <f t="shared" si="18"/>
        <v>0</v>
      </c>
      <c r="BJ142" s="18" t="s">
        <v>79</v>
      </c>
      <c r="BK142" s="146">
        <f t="shared" si="19"/>
        <v>0</v>
      </c>
      <c r="BL142" s="18" t="s">
        <v>85</v>
      </c>
      <c r="BM142" s="18" t="s">
        <v>386</v>
      </c>
    </row>
    <row r="143" spans="2:65" s="1" customFormat="1" ht="16.5" customHeight="1">
      <c r="B143" s="137"/>
      <c r="C143" s="138" t="s">
        <v>219</v>
      </c>
      <c r="D143" s="138" t="s">
        <v>128</v>
      </c>
      <c r="E143" s="139" t="s">
        <v>543</v>
      </c>
      <c r="F143" s="209" t="s">
        <v>528</v>
      </c>
      <c r="G143" s="209"/>
      <c r="H143" s="209"/>
      <c r="I143" s="209"/>
      <c r="J143" s="140" t="s">
        <v>131</v>
      </c>
      <c r="K143" s="141">
        <v>80</v>
      </c>
      <c r="L143" s="210"/>
      <c r="M143" s="210"/>
      <c r="N143" s="210">
        <f t="shared" si="10"/>
        <v>0</v>
      </c>
      <c r="O143" s="210"/>
      <c r="P143" s="210"/>
      <c r="Q143" s="210"/>
      <c r="R143" s="142"/>
      <c r="T143" s="143" t="s">
        <v>5</v>
      </c>
      <c r="U143" s="40" t="s">
        <v>37</v>
      </c>
      <c r="V143" s="144">
        <v>0</v>
      </c>
      <c r="W143" s="144">
        <f t="shared" si="11"/>
        <v>0</v>
      </c>
      <c r="X143" s="144">
        <v>0</v>
      </c>
      <c r="Y143" s="144">
        <f t="shared" si="12"/>
        <v>0</v>
      </c>
      <c r="Z143" s="144">
        <v>0</v>
      </c>
      <c r="AA143" s="145">
        <f t="shared" si="13"/>
        <v>0</v>
      </c>
      <c r="AR143" s="18" t="s">
        <v>85</v>
      </c>
      <c r="AT143" s="18" t="s">
        <v>128</v>
      </c>
      <c r="AU143" s="18" t="s">
        <v>79</v>
      </c>
      <c r="AY143" s="18" t="s">
        <v>127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8" t="s">
        <v>79</v>
      </c>
      <c r="BK143" s="146">
        <f t="shared" si="19"/>
        <v>0</v>
      </c>
      <c r="BL143" s="18" t="s">
        <v>85</v>
      </c>
      <c r="BM143" s="18" t="s">
        <v>544</v>
      </c>
    </row>
    <row r="144" spans="2:65" s="1" customFormat="1" ht="25.5" customHeight="1">
      <c r="B144" s="137"/>
      <c r="C144" s="150" t="s">
        <v>223</v>
      </c>
      <c r="D144" s="150" t="s">
        <v>268</v>
      </c>
      <c r="E144" s="151" t="s">
        <v>545</v>
      </c>
      <c r="F144" s="219" t="s">
        <v>546</v>
      </c>
      <c r="G144" s="219"/>
      <c r="H144" s="219"/>
      <c r="I144" s="219"/>
      <c r="J144" s="152" t="s">
        <v>131</v>
      </c>
      <c r="K144" s="153">
        <v>80</v>
      </c>
      <c r="L144" s="220"/>
      <c r="M144" s="220"/>
      <c r="N144" s="220">
        <f t="shared" si="10"/>
        <v>0</v>
      </c>
      <c r="O144" s="210"/>
      <c r="P144" s="210"/>
      <c r="Q144" s="210"/>
      <c r="R144" s="142"/>
      <c r="T144" s="143" t="s">
        <v>5</v>
      </c>
      <c r="U144" s="40" t="s">
        <v>37</v>
      </c>
      <c r="V144" s="144">
        <v>0</v>
      </c>
      <c r="W144" s="144">
        <f t="shared" si="11"/>
        <v>0</v>
      </c>
      <c r="X144" s="144">
        <v>0</v>
      </c>
      <c r="Y144" s="144">
        <f t="shared" si="12"/>
        <v>0</v>
      </c>
      <c r="Z144" s="144">
        <v>0</v>
      </c>
      <c r="AA144" s="145">
        <f t="shared" si="13"/>
        <v>0</v>
      </c>
      <c r="AR144" s="18" t="s">
        <v>155</v>
      </c>
      <c r="AT144" s="18" t="s">
        <v>268</v>
      </c>
      <c r="AU144" s="18" t="s">
        <v>79</v>
      </c>
      <c r="AY144" s="18" t="s">
        <v>127</v>
      </c>
      <c r="BE144" s="146">
        <f t="shared" si="14"/>
        <v>0</v>
      </c>
      <c r="BF144" s="146">
        <f t="shared" si="15"/>
        <v>0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8" t="s">
        <v>79</v>
      </c>
      <c r="BK144" s="146">
        <f t="shared" si="19"/>
        <v>0</v>
      </c>
      <c r="BL144" s="18" t="s">
        <v>85</v>
      </c>
      <c r="BM144" s="18" t="s">
        <v>547</v>
      </c>
    </row>
    <row r="145" spans="2:65" s="1" customFormat="1" ht="25.5" customHeight="1">
      <c r="B145" s="137"/>
      <c r="C145" s="138" t="s">
        <v>227</v>
      </c>
      <c r="D145" s="138" t="s">
        <v>128</v>
      </c>
      <c r="E145" s="139" t="s">
        <v>548</v>
      </c>
      <c r="F145" s="209" t="s">
        <v>549</v>
      </c>
      <c r="G145" s="209"/>
      <c r="H145" s="209"/>
      <c r="I145" s="209"/>
      <c r="J145" s="140" t="s">
        <v>131</v>
      </c>
      <c r="K145" s="141">
        <v>980</v>
      </c>
      <c r="L145" s="210"/>
      <c r="M145" s="210"/>
      <c r="N145" s="210">
        <f t="shared" si="10"/>
        <v>0</v>
      </c>
      <c r="O145" s="210"/>
      <c r="P145" s="210"/>
      <c r="Q145" s="210"/>
      <c r="R145" s="142"/>
      <c r="T145" s="143" t="s">
        <v>5</v>
      </c>
      <c r="U145" s="40" t="s">
        <v>37</v>
      </c>
      <c r="V145" s="144">
        <v>0</v>
      </c>
      <c r="W145" s="144">
        <f t="shared" si="11"/>
        <v>0</v>
      </c>
      <c r="X145" s="144">
        <v>0</v>
      </c>
      <c r="Y145" s="144">
        <f t="shared" si="12"/>
        <v>0</v>
      </c>
      <c r="Z145" s="144">
        <v>0</v>
      </c>
      <c r="AA145" s="145">
        <f t="shared" si="13"/>
        <v>0</v>
      </c>
      <c r="AR145" s="18" t="s">
        <v>85</v>
      </c>
      <c r="AT145" s="18" t="s">
        <v>128</v>
      </c>
      <c r="AU145" s="18" t="s">
        <v>79</v>
      </c>
      <c r="AY145" s="18" t="s">
        <v>127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8" t="s">
        <v>79</v>
      </c>
      <c r="BK145" s="146">
        <f t="shared" si="19"/>
        <v>0</v>
      </c>
      <c r="BL145" s="18" t="s">
        <v>85</v>
      </c>
      <c r="BM145" s="18" t="s">
        <v>550</v>
      </c>
    </row>
    <row r="146" spans="2:65" s="1" customFormat="1" ht="25.5" customHeight="1">
      <c r="B146" s="137"/>
      <c r="C146" s="150" t="s">
        <v>231</v>
      </c>
      <c r="D146" s="150" t="s">
        <v>268</v>
      </c>
      <c r="E146" s="151" t="s">
        <v>551</v>
      </c>
      <c r="F146" s="219" t="s">
        <v>552</v>
      </c>
      <c r="G146" s="219"/>
      <c r="H146" s="219"/>
      <c r="I146" s="219"/>
      <c r="J146" s="152" t="s">
        <v>131</v>
      </c>
      <c r="K146" s="153">
        <v>980</v>
      </c>
      <c r="L146" s="220"/>
      <c r="M146" s="220"/>
      <c r="N146" s="220">
        <f t="shared" si="10"/>
        <v>0</v>
      </c>
      <c r="O146" s="210"/>
      <c r="P146" s="210"/>
      <c r="Q146" s="210"/>
      <c r="R146" s="142"/>
      <c r="T146" s="143" t="s">
        <v>5</v>
      </c>
      <c r="U146" s="40" t="s">
        <v>37</v>
      </c>
      <c r="V146" s="144">
        <v>0</v>
      </c>
      <c r="W146" s="144">
        <f t="shared" si="11"/>
        <v>0</v>
      </c>
      <c r="X146" s="144">
        <v>0</v>
      </c>
      <c r="Y146" s="144">
        <f t="shared" si="12"/>
        <v>0</v>
      </c>
      <c r="Z146" s="144">
        <v>0</v>
      </c>
      <c r="AA146" s="145">
        <f t="shared" si="13"/>
        <v>0</v>
      </c>
      <c r="AR146" s="18" t="s">
        <v>155</v>
      </c>
      <c r="AT146" s="18" t="s">
        <v>268</v>
      </c>
      <c r="AU146" s="18" t="s">
        <v>79</v>
      </c>
      <c r="AY146" s="18" t="s">
        <v>127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8" t="s">
        <v>79</v>
      </c>
      <c r="BK146" s="146">
        <f t="shared" si="19"/>
        <v>0</v>
      </c>
      <c r="BL146" s="18" t="s">
        <v>85</v>
      </c>
      <c r="BM146" s="18" t="s">
        <v>553</v>
      </c>
    </row>
    <row r="147" spans="2:65" s="1" customFormat="1" ht="25.5" customHeight="1">
      <c r="B147" s="137"/>
      <c r="C147" s="138" t="s">
        <v>235</v>
      </c>
      <c r="D147" s="138" t="s">
        <v>128</v>
      </c>
      <c r="E147" s="139" t="s">
        <v>554</v>
      </c>
      <c r="F147" s="209" t="s">
        <v>555</v>
      </c>
      <c r="G147" s="209"/>
      <c r="H147" s="209"/>
      <c r="I147" s="209"/>
      <c r="J147" s="140" t="s">
        <v>131</v>
      </c>
      <c r="K147" s="141">
        <v>10</v>
      </c>
      <c r="L147" s="210"/>
      <c r="M147" s="210"/>
      <c r="N147" s="210">
        <f t="shared" si="10"/>
        <v>0</v>
      </c>
      <c r="O147" s="210"/>
      <c r="P147" s="210"/>
      <c r="Q147" s="210"/>
      <c r="R147" s="142"/>
      <c r="T147" s="143" t="s">
        <v>5</v>
      </c>
      <c r="U147" s="40" t="s">
        <v>37</v>
      </c>
      <c r="V147" s="144">
        <v>0</v>
      </c>
      <c r="W147" s="144">
        <f t="shared" si="11"/>
        <v>0</v>
      </c>
      <c r="X147" s="144">
        <v>0</v>
      </c>
      <c r="Y147" s="144">
        <f t="shared" si="12"/>
        <v>0</v>
      </c>
      <c r="Z147" s="144">
        <v>0</v>
      </c>
      <c r="AA147" s="145">
        <f t="shared" si="13"/>
        <v>0</v>
      </c>
      <c r="AR147" s="18" t="s">
        <v>85</v>
      </c>
      <c r="AT147" s="18" t="s">
        <v>128</v>
      </c>
      <c r="AU147" s="18" t="s">
        <v>79</v>
      </c>
      <c r="AY147" s="18" t="s">
        <v>127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8" t="s">
        <v>79</v>
      </c>
      <c r="BK147" s="146">
        <f t="shared" si="19"/>
        <v>0</v>
      </c>
      <c r="BL147" s="18" t="s">
        <v>85</v>
      </c>
      <c r="BM147" s="18" t="s">
        <v>556</v>
      </c>
    </row>
    <row r="148" spans="2:65" s="1" customFormat="1" ht="25.5" customHeight="1">
      <c r="B148" s="137"/>
      <c r="C148" s="150" t="s">
        <v>333</v>
      </c>
      <c r="D148" s="150" t="s">
        <v>268</v>
      </c>
      <c r="E148" s="151" t="s">
        <v>557</v>
      </c>
      <c r="F148" s="219" t="s">
        <v>558</v>
      </c>
      <c r="G148" s="219"/>
      <c r="H148" s="219"/>
      <c r="I148" s="219"/>
      <c r="J148" s="152" t="s">
        <v>131</v>
      </c>
      <c r="K148" s="153">
        <v>10</v>
      </c>
      <c r="L148" s="220"/>
      <c r="M148" s="220"/>
      <c r="N148" s="220">
        <f t="shared" si="10"/>
        <v>0</v>
      </c>
      <c r="O148" s="210"/>
      <c r="P148" s="210"/>
      <c r="Q148" s="210"/>
      <c r="R148" s="142"/>
      <c r="T148" s="143" t="s">
        <v>5</v>
      </c>
      <c r="U148" s="40" t="s">
        <v>37</v>
      </c>
      <c r="V148" s="144">
        <v>0</v>
      </c>
      <c r="W148" s="144">
        <f t="shared" si="11"/>
        <v>0</v>
      </c>
      <c r="X148" s="144">
        <v>0</v>
      </c>
      <c r="Y148" s="144">
        <f t="shared" si="12"/>
        <v>0</v>
      </c>
      <c r="Z148" s="144">
        <v>0</v>
      </c>
      <c r="AA148" s="145">
        <f t="shared" si="13"/>
        <v>0</v>
      </c>
      <c r="AR148" s="18" t="s">
        <v>155</v>
      </c>
      <c r="AT148" s="18" t="s">
        <v>268</v>
      </c>
      <c r="AU148" s="18" t="s">
        <v>79</v>
      </c>
      <c r="AY148" s="18" t="s">
        <v>127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8" t="s">
        <v>79</v>
      </c>
      <c r="BK148" s="146">
        <f t="shared" si="19"/>
        <v>0</v>
      </c>
      <c r="BL148" s="18" t="s">
        <v>85</v>
      </c>
      <c r="BM148" s="18" t="s">
        <v>559</v>
      </c>
    </row>
    <row r="149" spans="2:65" s="1" customFormat="1" ht="16.5" customHeight="1">
      <c r="B149" s="137"/>
      <c r="C149" s="138" t="s">
        <v>337</v>
      </c>
      <c r="D149" s="138" t="s">
        <v>128</v>
      </c>
      <c r="E149" s="139" t="s">
        <v>560</v>
      </c>
      <c r="F149" s="209" t="s">
        <v>561</v>
      </c>
      <c r="G149" s="209"/>
      <c r="H149" s="209"/>
      <c r="I149" s="209"/>
      <c r="J149" s="140" t="s">
        <v>131</v>
      </c>
      <c r="K149" s="141">
        <v>26</v>
      </c>
      <c r="L149" s="210"/>
      <c r="M149" s="210"/>
      <c r="N149" s="210">
        <f t="shared" si="10"/>
        <v>0</v>
      </c>
      <c r="O149" s="210"/>
      <c r="P149" s="210"/>
      <c r="Q149" s="210"/>
      <c r="R149" s="142"/>
      <c r="T149" s="143" t="s">
        <v>5</v>
      </c>
      <c r="U149" s="40" t="s">
        <v>37</v>
      </c>
      <c r="V149" s="144">
        <v>0</v>
      </c>
      <c r="W149" s="144">
        <f t="shared" si="11"/>
        <v>0</v>
      </c>
      <c r="X149" s="144">
        <v>0</v>
      </c>
      <c r="Y149" s="144">
        <f t="shared" si="12"/>
        <v>0</v>
      </c>
      <c r="Z149" s="144">
        <v>0</v>
      </c>
      <c r="AA149" s="145">
        <f t="shared" si="13"/>
        <v>0</v>
      </c>
      <c r="AR149" s="18" t="s">
        <v>85</v>
      </c>
      <c r="AT149" s="18" t="s">
        <v>128</v>
      </c>
      <c r="AU149" s="18" t="s">
        <v>79</v>
      </c>
      <c r="AY149" s="18" t="s">
        <v>127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8" t="s">
        <v>79</v>
      </c>
      <c r="BK149" s="146">
        <f t="shared" si="19"/>
        <v>0</v>
      </c>
      <c r="BL149" s="18" t="s">
        <v>85</v>
      </c>
      <c r="BM149" s="18" t="s">
        <v>562</v>
      </c>
    </row>
    <row r="150" spans="2:65" s="1" customFormat="1" ht="25.5" customHeight="1">
      <c r="B150" s="137"/>
      <c r="C150" s="150" t="s">
        <v>338</v>
      </c>
      <c r="D150" s="150" t="s">
        <v>268</v>
      </c>
      <c r="E150" s="151" t="s">
        <v>563</v>
      </c>
      <c r="F150" s="219" t="s">
        <v>564</v>
      </c>
      <c r="G150" s="219"/>
      <c r="H150" s="219"/>
      <c r="I150" s="219"/>
      <c r="J150" s="152" t="s">
        <v>131</v>
      </c>
      <c r="K150" s="153">
        <v>26</v>
      </c>
      <c r="L150" s="220"/>
      <c r="M150" s="220"/>
      <c r="N150" s="220">
        <f t="shared" si="10"/>
        <v>0</v>
      </c>
      <c r="O150" s="210"/>
      <c r="P150" s="210"/>
      <c r="Q150" s="210"/>
      <c r="R150" s="142"/>
      <c r="T150" s="143" t="s">
        <v>5</v>
      </c>
      <c r="U150" s="40" t="s">
        <v>37</v>
      </c>
      <c r="V150" s="144">
        <v>0</v>
      </c>
      <c r="W150" s="144">
        <f t="shared" si="11"/>
        <v>0</v>
      </c>
      <c r="X150" s="144">
        <v>0</v>
      </c>
      <c r="Y150" s="144">
        <f t="shared" si="12"/>
        <v>0</v>
      </c>
      <c r="Z150" s="144">
        <v>0</v>
      </c>
      <c r="AA150" s="145">
        <f t="shared" si="13"/>
        <v>0</v>
      </c>
      <c r="AR150" s="18" t="s">
        <v>155</v>
      </c>
      <c r="AT150" s="18" t="s">
        <v>268</v>
      </c>
      <c r="AU150" s="18" t="s">
        <v>79</v>
      </c>
      <c r="AY150" s="18" t="s">
        <v>127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8" t="s">
        <v>79</v>
      </c>
      <c r="BK150" s="146">
        <f t="shared" si="19"/>
        <v>0</v>
      </c>
      <c r="BL150" s="18" t="s">
        <v>85</v>
      </c>
      <c r="BM150" s="18" t="s">
        <v>565</v>
      </c>
    </row>
    <row r="151" spans="2:65" s="1" customFormat="1" ht="25.5" customHeight="1">
      <c r="B151" s="137"/>
      <c r="C151" s="138" t="s">
        <v>339</v>
      </c>
      <c r="D151" s="138" t="s">
        <v>128</v>
      </c>
      <c r="E151" s="139" t="s">
        <v>566</v>
      </c>
      <c r="F151" s="209" t="s">
        <v>567</v>
      </c>
      <c r="G151" s="209"/>
      <c r="H151" s="209"/>
      <c r="I151" s="209"/>
      <c r="J151" s="140" t="s">
        <v>304</v>
      </c>
      <c r="K151" s="141">
        <v>500</v>
      </c>
      <c r="L151" s="210"/>
      <c r="M151" s="210"/>
      <c r="N151" s="210">
        <f t="shared" si="10"/>
        <v>0</v>
      </c>
      <c r="O151" s="210"/>
      <c r="P151" s="210"/>
      <c r="Q151" s="210"/>
      <c r="R151" s="142"/>
      <c r="T151" s="143" t="s">
        <v>5</v>
      </c>
      <c r="U151" s="40" t="s">
        <v>37</v>
      </c>
      <c r="V151" s="144">
        <v>0</v>
      </c>
      <c r="W151" s="144">
        <f t="shared" si="11"/>
        <v>0</v>
      </c>
      <c r="X151" s="144">
        <v>0</v>
      </c>
      <c r="Y151" s="144">
        <f t="shared" si="12"/>
        <v>0</v>
      </c>
      <c r="Z151" s="144">
        <v>0</v>
      </c>
      <c r="AA151" s="145">
        <f t="shared" si="13"/>
        <v>0</v>
      </c>
      <c r="AR151" s="18" t="s">
        <v>85</v>
      </c>
      <c r="AT151" s="18" t="s">
        <v>128</v>
      </c>
      <c r="AU151" s="18" t="s">
        <v>79</v>
      </c>
      <c r="AY151" s="18" t="s">
        <v>127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8" t="s">
        <v>79</v>
      </c>
      <c r="BK151" s="146">
        <f t="shared" si="19"/>
        <v>0</v>
      </c>
      <c r="BL151" s="18" t="s">
        <v>85</v>
      </c>
      <c r="BM151" s="18" t="s">
        <v>568</v>
      </c>
    </row>
    <row r="152" spans="2:65" s="1" customFormat="1" ht="25.5" customHeight="1">
      <c r="B152" s="137"/>
      <c r="C152" s="150" t="s">
        <v>340</v>
      </c>
      <c r="D152" s="150" t="s">
        <v>268</v>
      </c>
      <c r="E152" s="151" t="s">
        <v>569</v>
      </c>
      <c r="F152" s="219" t="s">
        <v>570</v>
      </c>
      <c r="G152" s="219"/>
      <c r="H152" s="219"/>
      <c r="I152" s="219"/>
      <c r="J152" s="152" t="s">
        <v>419</v>
      </c>
      <c r="K152" s="153">
        <v>70</v>
      </c>
      <c r="L152" s="220"/>
      <c r="M152" s="220"/>
      <c r="N152" s="220">
        <f t="shared" si="10"/>
        <v>0</v>
      </c>
      <c r="O152" s="210"/>
      <c r="P152" s="210"/>
      <c r="Q152" s="210"/>
      <c r="R152" s="142"/>
      <c r="T152" s="143" t="s">
        <v>5</v>
      </c>
      <c r="U152" s="40" t="s">
        <v>37</v>
      </c>
      <c r="V152" s="144">
        <v>0</v>
      </c>
      <c r="W152" s="144">
        <f t="shared" si="11"/>
        <v>0</v>
      </c>
      <c r="X152" s="144">
        <v>0</v>
      </c>
      <c r="Y152" s="144">
        <f t="shared" si="12"/>
        <v>0</v>
      </c>
      <c r="Z152" s="144">
        <v>0</v>
      </c>
      <c r="AA152" s="145">
        <f t="shared" si="13"/>
        <v>0</v>
      </c>
      <c r="AR152" s="18" t="s">
        <v>155</v>
      </c>
      <c r="AT152" s="18" t="s">
        <v>268</v>
      </c>
      <c r="AU152" s="18" t="s">
        <v>79</v>
      </c>
      <c r="AY152" s="18" t="s">
        <v>127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8" t="s">
        <v>79</v>
      </c>
      <c r="BK152" s="146">
        <f t="shared" si="19"/>
        <v>0</v>
      </c>
      <c r="BL152" s="18" t="s">
        <v>85</v>
      </c>
      <c r="BM152" s="18" t="s">
        <v>571</v>
      </c>
    </row>
    <row r="153" spans="2:65" s="1" customFormat="1" ht="25.5" customHeight="1">
      <c r="B153" s="137"/>
      <c r="C153" s="138" t="s">
        <v>341</v>
      </c>
      <c r="D153" s="138" t="s">
        <v>128</v>
      </c>
      <c r="E153" s="139" t="s">
        <v>566</v>
      </c>
      <c r="F153" s="209" t="s">
        <v>567</v>
      </c>
      <c r="G153" s="209"/>
      <c r="H153" s="209"/>
      <c r="I153" s="209"/>
      <c r="J153" s="140" t="s">
        <v>304</v>
      </c>
      <c r="K153" s="141">
        <v>260</v>
      </c>
      <c r="L153" s="210"/>
      <c r="M153" s="210"/>
      <c r="N153" s="210">
        <f t="shared" si="10"/>
        <v>0</v>
      </c>
      <c r="O153" s="210"/>
      <c r="P153" s="210"/>
      <c r="Q153" s="210"/>
      <c r="R153" s="142"/>
      <c r="T153" s="143" t="s">
        <v>5</v>
      </c>
      <c r="U153" s="40" t="s">
        <v>37</v>
      </c>
      <c r="V153" s="144">
        <v>0</v>
      </c>
      <c r="W153" s="144">
        <f t="shared" si="11"/>
        <v>0</v>
      </c>
      <c r="X153" s="144">
        <v>0</v>
      </c>
      <c r="Y153" s="144">
        <f t="shared" si="12"/>
        <v>0</v>
      </c>
      <c r="Z153" s="144">
        <v>0</v>
      </c>
      <c r="AA153" s="145">
        <f t="shared" si="13"/>
        <v>0</v>
      </c>
      <c r="AR153" s="18" t="s">
        <v>85</v>
      </c>
      <c r="AT153" s="18" t="s">
        <v>128</v>
      </c>
      <c r="AU153" s="18" t="s">
        <v>79</v>
      </c>
      <c r="AY153" s="18" t="s">
        <v>127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8" t="s">
        <v>79</v>
      </c>
      <c r="BK153" s="146">
        <f t="shared" si="19"/>
        <v>0</v>
      </c>
      <c r="BL153" s="18" t="s">
        <v>85</v>
      </c>
      <c r="BM153" s="18" t="s">
        <v>572</v>
      </c>
    </row>
    <row r="154" spans="2:65" s="1" customFormat="1" ht="25.5" customHeight="1">
      <c r="B154" s="137"/>
      <c r="C154" s="150" t="s">
        <v>342</v>
      </c>
      <c r="D154" s="150" t="s">
        <v>268</v>
      </c>
      <c r="E154" s="151" t="s">
        <v>573</v>
      </c>
      <c r="F154" s="219" t="s">
        <v>574</v>
      </c>
      <c r="G154" s="219"/>
      <c r="H154" s="219"/>
      <c r="I154" s="219"/>
      <c r="J154" s="152" t="s">
        <v>304</v>
      </c>
      <c r="K154" s="153">
        <v>273</v>
      </c>
      <c r="L154" s="220"/>
      <c r="M154" s="220"/>
      <c r="N154" s="220">
        <f t="shared" si="10"/>
        <v>0</v>
      </c>
      <c r="O154" s="210"/>
      <c r="P154" s="210"/>
      <c r="Q154" s="210"/>
      <c r="R154" s="142"/>
      <c r="T154" s="143" t="s">
        <v>5</v>
      </c>
      <c r="U154" s="40" t="s">
        <v>37</v>
      </c>
      <c r="V154" s="144">
        <v>0</v>
      </c>
      <c r="W154" s="144">
        <f t="shared" si="11"/>
        <v>0</v>
      </c>
      <c r="X154" s="144">
        <v>0</v>
      </c>
      <c r="Y154" s="144">
        <f t="shared" si="12"/>
        <v>0</v>
      </c>
      <c r="Z154" s="144">
        <v>0</v>
      </c>
      <c r="AA154" s="145">
        <f t="shared" si="13"/>
        <v>0</v>
      </c>
      <c r="AR154" s="18" t="s">
        <v>155</v>
      </c>
      <c r="AT154" s="18" t="s">
        <v>268</v>
      </c>
      <c r="AU154" s="18" t="s">
        <v>79</v>
      </c>
      <c r="AY154" s="18" t="s">
        <v>127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8" t="s">
        <v>79</v>
      </c>
      <c r="BK154" s="146">
        <f t="shared" si="19"/>
        <v>0</v>
      </c>
      <c r="BL154" s="18" t="s">
        <v>85</v>
      </c>
      <c r="BM154" s="18" t="s">
        <v>575</v>
      </c>
    </row>
    <row r="155" spans="2:65" s="1" customFormat="1" ht="25.5" customHeight="1">
      <c r="B155" s="137"/>
      <c r="C155" s="138" t="s">
        <v>346</v>
      </c>
      <c r="D155" s="138" t="s">
        <v>128</v>
      </c>
      <c r="E155" s="139" t="s">
        <v>576</v>
      </c>
      <c r="F155" s="209" t="s">
        <v>577</v>
      </c>
      <c r="G155" s="209"/>
      <c r="H155" s="209"/>
      <c r="I155" s="209"/>
      <c r="J155" s="140" t="s">
        <v>304</v>
      </c>
      <c r="K155" s="141">
        <v>200</v>
      </c>
      <c r="L155" s="210"/>
      <c r="M155" s="210"/>
      <c r="N155" s="210">
        <f t="shared" si="10"/>
        <v>0</v>
      </c>
      <c r="O155" s="210"/>
      <c r="P155" s="210"/>
      <c r="Q155" s="210"/>
      <c r="R155" s="142"/>
      <c r="T155" s="143" t="s">
        <v>5</v>
      </c>
      <c r="U155" s="40" t="s">
        <v>37</v>
      </c>
      <c r="V155" s="144">
        <v>0</v>
      </c>
      <c r="W155" s="144">
        <f t="shared" si="11"/>
        <v>0</v>
      </c>
      <c r="X155" s="144">
        <v>0</v>
      </c>
      <c r="Y155" s="144">
        <f t="shared" si="12"/>
        <v>0</v>
      </c>
      <c r="Z155" s="144">
        <v>0</v>
      </c>
      <c r="AA155" s="145">
        <f t="shared" si="13"/>
        <v>0</v>
      </c>
      <c r="AR155" s="18" t="s">
        <v>85</v>
      </c>
      <c r="AT155" s="18" t="s">
        <v>128</v>
      </c>
      <c r="AU155" s="18" t="s">
        <v>79</v>
      </c>
      <c r="AY155" s="18" t="s">
        <v>127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8" t="s">
        <v>79</v>
      </c>
      <c r="BK155" s="146">
        <f t="shared" si="19"/>
        <v>0</v>
      </c>
      <c r="BL155" s="18" t="s">
        <v>85</v>
      </c>
      <c r="BM155" s="18" t="s">
        <v>578</v>
      </c>
    </row>
    <row r="156" spans="2:65" s="1" customFormat="1" ht="16.5" customHeight="1">
      <c r="B156" s="137"/>
      <c r="C156" s="150" t="s">
        <v>350</v>
      </c>
      <c r="D156" s="150" t="s">
        <v>268</v>
      </c>
      <c r="E156" s="151" t="s">
        <v>579</v>
      </c>
      <c r="F156" s="219" t="s">
        <v>580</v>
      </c>
      <c r="G156" s="219"/>
      <c r="H156" s="219"/>
      <c r="I156" s="219"/>
      <c r="J156" s="152" t="s">
        <v>419</v>
      </c>
      <c r="K156" s="153">
        <v>136</v>
      </c>
      <c r="L156" s="220"/>
      <c r="M156" s="220"/>
      <c r="N156" s="220">
        <f t="shared" si="10"/>
        <v>0</v>
      </c>
      <c r="O156" s="210"/>
      <c r="P156" s="210"/>
      <c r="Q156" s="210"/>
      <c r="R156" s="142"/>
      <c r="T156" s="143" t="s">
        <v>5</v>
      </c>
      <c r="U156" s="40" t="s">
        <v>37</v>
      </c>
      <c r="V156" s="144">
        <v>0</v>
      </c>
      <c r="W156" s="144">
        <f t="shared" si="11"/>
        <v>0</v>
      </c>
      <c r="X156" s="144">
        <v>0</v>
      </c>
      <c r="Y156" s="144">
        <f t="shared" si="12"/>
        <v>0</v>
      </c>
      <c r="Z156" s="144">
        <v>0</v>
      </c>
      <c r="AA156" s="145">
        <f t="shared" si="13"/>
        <v>0</v>
      </c>
      <c r="AR156" s="18" t="s">
        <v>155</v>
      </c>
      <c r="AT156" s="18" t="s">
        <v>268</v>
      </c>
      <c r="AU156" s="18" t="s">
        <v>79</v>
      </c>
      <c r="AY156" s="18" t="s">
        <v>127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8" t="s">
        <v>79</v>
      </c>
      <c r="BK156" s="146">
        <f t="shared" si="19"/>
        <v>0</v>
      </c>
      <c r="BL156" s="18" t="s">
        <v>85</v>
      </c>
      <c r="BM156" s="18" t="s">
        <v>581</v>
      </c>
    </row>
    <row r="157" spans="2:65" s="1" customFormat="1" ht="16.5" customHeight="1">
      <c r="B157" s="137"/>
      <c r="C157" s="138" t="s">
        <v>354</v>
      </c>
      <c r="D157" s="138" t="s">
        <v>128</v>
      </c>
      <c r="E157" s="139" t="s">
        <v>582</v>
      </c>
      <c r="F157" s="209" t="s">
        <v>583</v>
      </c>
      <c r="G157" s="209"/>
      <c r="H157" s="209"/>
      <c r="I157" s="209"/>
      <c r="J157" s="140" t="s">
        <v>131</v>
      </c>
      <c r="K157" s="141">
        <v>40</v>
      </c>
      <c r="L157" s="210"/>
      <c r="M157" s="210"/>
      <c r="N157" s="210">
        <f t="shared" si="10"/>
        <v>0</v>
      </c>
      <c r="O157" s="210"/>
      <c r="P157" s="210"/>
      <c r="Q157" s="210"/>
      <c r="R157" s="142"/>
      <c r="T157" s="143" t="s">
        <v>5</v>
      </c>
      <c r="U157" s="40" t="s">
        <v>37</v>
      </c>
      <c r="V157" s="144">
        <v>0</v>
      </c>
      <c r="W157" s="144">
        <f t="shared" si="11"/>
        <v>0</v>
      </c>
      <c r="X157" s="144">
        <v>0</v>
      </c>
      <c r="Y157" s="144">
        <f t="shared" si="12"/>
        <v>0</v>
      </c>
      <c r="Z157" s="144">
        <v>0</v>
      </c>
      <c r="AA157" s="145">
        <f t="shared" si="13"/>
        <v>0</v>
      </c>
      <c r="AR157" s="18" t="s">
        <v>85</v>
      </c>
      <c r="AT157" s="18" t="s">
        <v>128</v>
      </c>
      <c r="AU157" s="18" t="s">
        <v>79</v>
      </c>
      <c r="AY157" s="18" t="s">
        <v>127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8" t="s">
        <v>79</v>
      </c>
      <c r="BK157" s="146">
        <f t="shared" si="19"/>
        <v>0</v>
      </c>
      <c r="BL157" s="18" t="s">
        <v>85</v>
      </c>
      <c r="BM157" s="18" t="s">
        <v>584</v>
      </c>
    </row>
    <row r="158" spans="2:65" s="1" customFormat="1" ht="16.5" customHeight="1">
      <c r="B158" s="137"/>
      <c r="C158" s="150" t="s">
        <v>358</v>
      </c>
      <c r="D158" s="150" t="s">
        <v>268</v>
      </c>
      <c r="E158" s="151" t="s">
        <v>585</v>
      </c>
      <c r="F158" s="219" t="s">
        <v>586</v>
      </c>
      <c r="G158" s="219"/>
      <c r="H158" s="219"/>
      <c r="I158" s="219"/>
      <c r="J158" s="152" t="s">
        <v>131</v>
      </c>
      <c r="K158" s="153">
        <v>40</v>
      </c>
      <c r="L158" s="220"/>
      <c r="M158" s="220"/>
      <c r="N158" s="220">
        <f t="shared" si="10"/>
        <v>0</v>
      </c>
      <c r="O158" s="210"/>
      <c r="P158" s="210"/>
      <c r="Q158" s="210"/>
      <c r="R158" s="142"/>
      <c r="T158" s="143" t="s">
        <v>5</v>
      </c>
      <c r="U158" s="40" t="s">
        <v>37</v>
      </c>
      <c r="V158" s="144">
        <v>0</v>
      </c>
      <c r="W158" s="144">
        <f t="shared" si="11"/>
        <v>0</v>
      </c>
      <c r="X158" s="144">
        <v>0</v>
      </c>
      <c r="Y158" s="144">
        <f t="shared" si="12"/>
        <v>0</v>
      </c>
      <c r="Z158" s="144">
        <v>0</v>
      </c>
      <c r="AA158" s="145">
        <f t="shared" si="13"/>
        <v>0</v>
      </c>
      <c r="AR158" s="18" t="s">
        <v>155</v>
      </c>
      <c r="AT158" s="18" t="s">
        <v>268</v>
      </c>
      <c r="AU158" s="18" t="s">
        <v>79</v>
      </c>
      <c r="AY158" s="18" t="s">
        <v>127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8" t="s">
        <v>79</v>
      </c>
      <c r="BK158" s="146">
        <f t="shared" si="19"/>
        <v>0</v>
      </c>
      <c r="BL158" s="18" t="s">
        <v>85</v>
      </c>
      <c r="BM158" s="18" t="s">
        <v>587</v>
      </c>
    </row>
    <row r="159" spans="2:65" s="1" customFormat="1" ht="25.5" customHeight="1">
      <c r="B159" s="137"/>
      <c r="C159" s="138" t="s">
        <v>362</v>
      </c>
      <c r="D159" s="138" t="s">
        <v>128</v>
      </c>
      <c r="E159" s="139" t="s">
        <v>588</v>
      </c>
      <c r="F159" s="209" t="s">
        <v>589</v>
      </c>
      <c r="G159" s="209"/>
      <c r="H159" s="209"/>
      <c r="I159" s="209"/>
      <c r="J159" s="140" t="s">
        <v>131</v>
      </c>
      <c r="K159" s="141">
        <v>20</v>
      </c>
      <c r="L159" s="210"/>
      <c r="M159" s="210"/>
      <c r="N159" s="210">
        <f t="shared" si="10"/>
        <v>0</v>
      </c>
      <c r="O159" s="210"/>
      <c r="P159" s="210"/>
      <c r="Q159" s="210"/>
      <c r="R159" s="142"/>
      <c r="T159" s="143" t="s">
        <v>5</v>
      </c>
      <c r="U159" s="40" t="s">
        <v>37</v>
      </c>
      <c r="V159" s="144">
        <v>0</v>
      </c>
      <c r="W159" s="144">
        <f t="shared" si="11"/>
        <v>0</v>
      </c>
      <c r="X159" s="144">
        <v>0</v>
      </c>
      <c r="Y159" s="144">
        <f t="shared" si="12"/>
        <v>0</v>
      </c>
      <c r="Z159" s="144">
        <v>0</v>
      </c>
      <c r="AA159" s="145">
        <f t="shared" si="13"/>
        <v>0</v>
      </c>
      <c r="AR159" s="18" t="s">
        <v>85</v>
      </c>
      <c r="AT159" s="18" t="s">
        <v>128</v>
      </c>
      <c r="AU159" s="18" t="s">
        <v>79</v>
      </c>
      <c r="AY159" s="18" t="s">
        <v>127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8" t="s">
        <v>79</v>
      </c>
      <c r="BK159" s="146">
        <f t="shared" si="19"/>
        <v>0</v>
      </c>
      <c r="BL159" s="18" t="s">
        <v>85</v>
      </c>
      <c r="BM159" s="18" t="s">
        <v>590</v>
      </c>
    </row>
    <row r="160" spans="2:65" s="1" customFormat="1" ht="25.5" customHeight="1">
      <c r="B160" s="137"/>
      <c r="C160" s="150" t="s">
        <v>366</v>
      </c>
      <c r="D160" s="150" t="s">
        <v>268</v>
      </c>
      <c r="E160" s="151" t="s">
        <v>591</v>
      </c>
      <c r="F160" s="219" t="s">
        <v>592</v>
      </c>
      <c r="G160" s="219"/>
      <c r="H160" s="219"/>
      <c r="I160" s="219"/>
      <c r="J160" s="152" t="s">
        <v>131</v>
      </c>
      <c r="K160" s="153">
        <v>20</v>
      </c>
      <c r="L160" s="220"/>
      <c r="M160" s="220"/>
      <c r="N160" s="220">
        <f t="shared" si="10"/>
        <v>0</v>
      </c>
      <c r="O160" s="210"/>
      <c r="P160" s="210"/>
      <c r="Q160" s="210"/>
      <c r="R160" s="142"/>
      <c r="T160" s="143" t="s">
        <v>5</v>
      </c>
      <c r="U160" s="40" t="s">
        <v>37</v>
      </c>
      <c r="V160" s="144">
        <v>0</v>
      </c>
      <c r="W160" s="144">
        <f t="shared" si="11"/>
        <v>0</v>
      </c>
      <c r="X160" s="144">
        <v>0</v>
      </c>
      <c r="Y160" s="144">
        <f t="shared" si="12"/>
        <v>0</v>
      </c>
      <c r="Z160" s="144">
        <v>0</v>
      </c>
      <c r="AA160" s="145">
        <f t="shared" si="13"/>
        <v>0</v>
      </c>
      <c r="AR160" s="18" t="s">
        <v>155</v>
      </c>
      <c r="AT160" s="18" t="s">
        <v>268</v>
      </c>
      <c r="AU160" s="18" t="s">
        <v>79</v>
      </c>
      <c r="AY160" s="18" t="s">
        <v>127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8" t="s">
        <v>79</v>
      </c>
      <c r="BK160" s="146">
        <f t="shared" si="19"/>
        <v>0</v>
      </c>
      <c r="BL160" s="18" t="s">
        <v>85</v>
      </c>
      <c r="BM160" s="18" t="s">
        <v>593</v>
      </c>
    </row>
    <row r="161" spans="2:65" s="1" customFormat="1" ht="16.5" customHeight="1">
      <c r="B161" s="137"/>
      <c r="C161" s="138" t="s">
        <v>370</v>
      </c>
      <c r="D161" s="138" t="s">
        <v>128</v>
      </c>
      <c r="E161" s="139" t="s">
        <v>594</v>
      </c>
      <c r="F161" s="209" t="s">
        <v>595</v>
      </c>
      <c r="G161" s="209"/>
      <c r="H161" s="209"/>
      <c r="I161" s="209"/>
      <c r="J161" s="140" t="s">
        <v>131</v>
      </c>
      <c r="K161" s="141">
        <v>20</v>
      </c>
      <c r="L161" s="210"/>
      <c r="M161" s="210"/>
      <c r="N161" s="210">
        <f t="shared" si="10"/>
        <v>0</v>
      </c>
      <c r="O161" s="210"/>
      <c r="P161" s="210"/>
      <c r="Q161" s="210"/>
      <c r="R161" s="142"/>
      <c r="T161" s="143" t="s">
        <v>5</v>
      </c>
      <c r="U161" s="40" t="s">
        <v>37</v>
      </c>
      <c r="V161" s="144">
        <v>0</v>
      </c>
      <c r="W161" s="144">
        <f t="shared" si="11"/>
        <v>0</v>
      </c>
      <c r="X161" s="144">
        <v>0</v>
      </c>
      <c r="Y161" s="144">
        <f t="shared" si="12"/>
        <v>0</v>
      </c>
      <c r="Z161" s="144">
        <v>0</v>
      </c>
      <c r="AA161" s="145">
        <f t="shared" si="13"/>
        <v>0</v>
      </c>
      <c r="AR161" s="18" t="s">
        <v>85</v>
      </c>
      <c r="AT161" s="18" t="s">
        <v>128</v>
      </c>
      <c r="AU161" s="18" t="s">
        <v>79</v>
      </c>
      <c r="AY161" s="18" t="s">
        <v>127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8" t="s">
        <v>79</v>
      </c>
      <c r="BK161" s="146">
        <f t="shared" si="19"/>
        <v>0</v>
      </c>
      <c r="BL161" s="18" t="s">
        <v>85</v>
      </c>
      <c r="BM161" s="18" t="s">
        <v>596</v>
      </c>
    </row>
    <row r="162" spans="2:65" s="1" customFormat="1" ht="16.5" customHeight="1">
      <c r="B162" s="137"/>
      <c r="C162" s="150" t="s">
        <v>374</v>
      </c>
      <c r="D162" s="150" t="s">
        <v>268</v>
      </c>
      <c r="E162" s="151" t="s">
        <v>597</v>
      </c>
      <c r="F162" s="219" t="s">
        <v>598</v>
      </c>
      <c r="G162" s="219"/>
      <c r="H162" s="219"/>
      <c r="I162" s="219"/>
      <c r="J162" s="152" t="s">
        <v>131</v>
      </c>
      <c r="K162" s="153">
        <v>20</v>
      </c>
      <c r="L162" s="220"/>
      <c r="M162" s="220"/>
      <c r="N162" s="220">
        <f t="shared" si="10"/>
        <v>0</v>
      </c>
      <c r="O162" s="210"/>
      <c r="P162" s="210"/>
      <c r="Q162" s="210"/>
      <c r="R162" s="142"/>
      <c r="T162" s="143" t="s">
        <v>5</v>
      </c>
      <c r="U162" s="40" t="s">
        <v>37</v>
      </c>
      <c r="V162" s="144">
        <v>0</v>
      </c>
      <c r="W162" s="144">
        <f t="shared" si="11"/>
        <v>0</v>
      </c>
      <c r="X162" s="144">
        <v>0</v>
      </c>
      <c r="Y162" s="144">
        <f t="shared" si="12"/>
        <v>0</v>
      </c>
      <c r="Z162" s="144">
        <v>0</v>
      </c>
      <c r="AA162" s="145">
        <f t="shared" si="13"/>
        <v>0</v>
      </c>
      <c r="AR162" s="18" t="s">
        <v>155</v>
      </c>
      <c r="AT162" s="18" t="s">
        <v>268</v>
      </c>
      <c r="AU162" s="18" t="s">
        <v>79</v>
      </c>
      <c r="AY162" s="18" t="s">
        <v>127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8" t="s">
        <v>79</v>
      </c>
      <c r="BK162" s="146">
        <f t="shared" si="19"/>
        <v>0</v>
      </c>
      <c r="BL162" s="18" t="s">
        <v>85</v>
      </c>
      <c r="BM162" s="18" t="s">
        <v>599</v>
      </c>
    </row>
    <row r="163" spans="2:65" s="1" customFormat="1" ht="25.5" customHeight="1">
      <c r="B163" s="137"/>
      <c r="C163" s="138" t="s">
        <v>378</v>
      </c>
      <c r="D163" s="138" t="s">
        <v>128</v>
      </c>
      <c r="E163" s="139" t="s">
        <v>600</v>
      </c>
      <c r="F163" s="209" t="s">
        <v>601</v>
      </c>
      <c r="G163" s="209"/>
      <c r="H163" s="209"/>
      <c r="I163" s="209"/>
      <c r="J163" s="140" t="s">
        <v>131</v>
      </c>
      <c r="K163" s="141">
        <v>520</v>
      </c>
      <c r="L163" s="210"/>
      <c r="M163" s="210"/>
      <c r="N163" s="210">
        <f t="shared" si="10"/>
        <v>0</v>
      </c>
      <c r="O163" s="210"/>
      <c r="P163" s="210"/>
      <c r="Q163" s="210"/>
      <c r="R163" s="142"/>
      <c r="T163" s="143" t="s">
        <v>5</v>
      </c>
      <c r="U163" s="40" t="s">
        <v>37</v>
      </c>
      <c r="V163" s="144">
        <v>0</v>
      </c>
      <c r="W163" s="144">
        <f t="shared" si="11"/>
        <v>0</v>
      </c>
      <c r="X163" s="144">
        <v>0</v>
      </c>
      <c r="Y163" s="144">
        <f t="shared" si="12"/>
        <v>0</v>
      </c>
      <c r="Z163" s="144">
        <v>0</v>
      </c>
      <c r="AA163" s="145">
        <f t="shared" si="13"/>
        <v>0</v>
      </c>
      <c r="AR163" s="18" t="s">
        <v>85</v>
      </c>
      <c r="AT163" s="18" t="s">
        <v>128</v>
      </c>
      <c r="AU163" s="18" t="s">
        <v>79</v>
      </c>
      <c r="AY163" s="18" t="s">
        <v>127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8" t="s">
        <v>79</v>
      </c>
      <c r="BK163" s="146">
        <f t="shared" si="19"/>
        <v>0</v>
      </c>
      <c r="BL163" s="18" t="s">
        <v>85</v>
      </c>
      <c r="BM163" s="18" t="s">
        <v>602</v>
      </c>
    </row>
    <row r="164" spans="2:65" s="1" customFormat="1" ht="25.5" customHeight="1">
      <c r="B164" s="137"/>
      <c r="C164" s="150" t="s">
        <v>382</v>
      </c>
      <c r="D164" s="150" t="s">
        <v>268</v>
      </c>
      <c r="E164" s="151" t="s">
        <v>603</v>
      </c>
      <c r="F164" s="219" t="s">
        <v>604</v>
      </c>
      <c r="G164" s="219"/>
      <c r="H164" s="219"/>
      <c r="I164" s="219"/>
      <c r="J164" s="152" t="s">
        <v>131</v>
      </c>
      <c r="K164" s="153">
        <v>520</v>
      </c>
      <c r="L164" s="220"/>
      <c r="M164" s="220"/>
      <c r="N164" s="220">
        <f t="shared" si="10"/>
        <v>0</v>
      </c>
      <c r="O164" s="210"/>
      <c r="P164" s="210"/>
      <c r="Q164" s="210"/>
      <c r="R164" s="142"/>
      <c r="T164" s="143" t="s">
        <v>5</v>
      </c>
      <c r="U164" s="40" t="s">
        <v>37</v>
      </c>
      <c r="V164" s="144">
        <v>0</v>
      </c>
      <c r="W164" s="144">
        <f t="shared" si="11"/>
        <v>0</v>
      </c>
      <c r="X164" s="144">
        <v>0</v>
      </c>
      <c r="Y164" s="144">
        <f t="shared" si="12"/>
        <v>0</v>
      </c>
      <c r="Z164" s="144">
        <v>0</v>
      </c>
      <c r="AA164" s="145">
        <f t="shared" si="13"/>
        <v>0</v>
      </c>
      <c r="AR164" s="18" t="s">
        <v>155</v>
      </c>
      <c r="AT164" s="18" t="s">
        <v>268</v>
      </c>
      <c r="AU164" s="18" t="s">
        <v>79</v>
      </c>
      <c r="AY164" s="18" t="s">
        <v>127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8" t="s">
        <v>79</v>
      </c>
      <c r="BK164" s="146">
        <f t="shared" si="19"/>
        <v>0</v>
      </c>
      <c r="BL164" s="18" t="s">
        <v>85</v>
      </c>
      <c r="BM164" s="18" t="s">
        <v>605</v>
      </c>
    </row>
    <row r="165" spans="2:65" s="1" customFormat="1" ht="16.5" customHeight="1">
      <c r="B165" s="137"/>
      <c r="C165" s="138" t="s">
        <v>386</v>
      </c>
      <c r="D165" s="138" t="s">
        <v>128</v>
      </c>
      <c r="E165" s="139" t="s">
        <v>606</v>
      </c>
      <c r="F165" s="209" t="s">
        <v>607</v>
      </c>
      <c r="G165" s="209"/>
      <c r="H165" s="209"/>
      <c r="I165" s="209"/>
      <c r="J165" s="140" t="s">
        <v>608</v>
      </c>
      <c r="K165" s="141">
        <v>24</v>
      </c>
      <c r="L165" s="210"/>
      <c r="M165" s="210"/>
      <c r="N165" s="210">
        <f t="shared" si="10"/>
        <v>0</v>
      </c>
      <c r="O165" s="210"/>
      <c r="P165" s="210"/>
      <c r="Q165" s="210"/>
      <c r="R165" s="142"/>
      <c r="T165" s="143" t="s">
        <v>5</v>
      </c>
      <c r="U165" s="40" t="s">
        <v>37</v>
      </c>
      <c r="V165" s="144">
        <v>0</v>
      </c>
      <c r="W165" s="144">
        <f t="shared" si="11"/>
        <v>0</v>
      </c>
      <c r="X165" s="144">
        <v>0</v>
      </c>
      <c r="Y165" s="144">
        <f t="shared" si="12"/>
        <v>0</v>
      </c>
      <c r="Z165" s="144">
        <v>0</v>
      </c>
      <c r="AA165" s="145">
        <f t="shared" si="13"/>
        <v>0</v>
      </c>
      <c r="AR165" s="18" t="s">
        <v>85</v>
      </c>
      <c r="AT165" s="18" t="s">
        <v>128</v>
      </c>
      <c r="AU165" s="18" t="s">
        <v>79</v>
      </c>
      <c r="AY165" s="18" t="s">
        <v>127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8" t="s">
        <v>79</v>
      </c>
      <c r="BK165" s="146">
        <f t="shared" si="19"/>
        <v>0</v>
      </c>
      <c r="BL165" s="18" t="s">
        <v>85</v>
      </c>
      <c r="BM165" s="18" t="s">
        <v>609</v>
      </c>
    </row>
    <row r="166" spans="2:65" s="1" customFormat="1" ht="25.5" customHeight="1">
      <c r="B166" s="137"/>
      <c r="C166" s="138" t="s">
        <v>390</v>
      </c>
      <c r="D166" s="138" t="s">
        <v>128</v>
      </c>
      <c r="E166" s="139" t="s">
        <v>610</v>
      </c>
      <c r="F166" s="209" t="s">
        <v>611</v>
      </c>
      <c r="G166" s="209"/>
      <c r="H166" s="209"/>
      <c r="I166" s="209"/>
      <c r="J166" s="140" t="s">
        <v>608</v>
      </c>
      <c r="K166" s="141">
        <v>16</v>
      </c>
      <c r="L166" s="210"/>
      <c r="M166" s="210"/>
      <c r="N166" s="210">
        <f t="shared" si="10"/>
        <v>0</v>
      </c>
      <c r="O166" s="210"/>
      <c r="P166" s="210"/>
      <c r="Q166" s="210"/>
      <c r="R166" s="142"/>
      <c r="T166" s="143" t="s">
        <v>5</v>
      </c>
      <c r="U166" s="40" t="s">
        <v>37</v>
      </c>
      <c r="V166" s="144">
        <v>0</v>
      </c>
      <c r="W166" s="144">
        <f t="shared" si="11"/>
        <v>0</v>
      </c>
      <c r="X166" s="144">
        <v>0</v>
      </c>
      <c r="Y166" s="144">
        <f t="shared" si="12"/>
        <v>0</v>
      </c>
      <c r="Z166" s="144">
        <v>0</v>
      </c>
      <c r="AA166" s="145">
        <f t="shared" si="13"/>
        <v>0</v>
      </c>
      <c r="AR166" s="18" t="s">
        <v>85</v>
      </c>
      <c r="AT166" s="18" t="s">
        <v>128</v>
      </c>
      <c r="AU166" s="18" t="s">
        <v>79</v>
      </c>
      <c r="AY166" s="18" t="s">
        <v>127</v>
      </c>
      <c r="BE166" s="146">
        <f t="shared" si="14"/>
        <v>0</v>
      </c>
      <c r="BF166" s="146">
        <f t="shared" si="15"/>
        <v>0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8" t="s">
        <v>79</v>
      </c>
      <c r="BK166" s="146">
        <f t="shared" si="19"/>
        <v>0</v>
      </c>
      <c r="BL166" s="18" t="s">
        <v>85</v>
      </c>
      <c r="BM166" s="18" t="s">
        <v>612</v>
      </c>
    </row>
    <row r="167" spans="2:65" s="9" customFormat="1" ht="37.35" customHeight="1">
      <c r="B167" s="126"/>
      <c r="C167" s="127"/>
      <c r="D167" s="128" t="s">
        <v>495</v>
      </c>
      <c r="E167" s="128"/>
      <c r="F167" s="128"/>
      <c r="G167" s="128"/>
      <c r="H167" s="128"/>
      <c r="I167" s="128"/>
      <c r="J167" s="128"/>
      <c r="K167" s="128"/>
      <c r="L167" s="128"/>
      <c r="M167" s="128"/>
      <c r="N167" s="216">
        <f>BK167</f>
        <v>0</v>
      </c>
      <c r="O167" s="217"/>
      <c r="P167" s="217"/>
      <c r="Q167" s="217"/>
      <c r="R167" s="129"/>
      <c r="T167" s="130"/>
      <c r="U167" s="127"/>
      <c r="V167" s="127"/>
      <c r="W167" s="131">
        <f>W168</f>
        <v>0</v>
      </c>
      <c r="X167" s="127"/>
      <c r="Y167" s="131">
        <f>Y168</f>
        <v>0</v>
      </c>
      <c r="Z167" s="127"/>
      <c r="AA167" s="132">
        <f>AA168</f>
        <v>0</v>
      </c>
      <c r="AR167" s="133" t="s">
        <v>76</v>
      </c>
      <c r="AT167" s="134" t="s">
        <v>69</v>
      </c>
      <c r="AU167" s="134" t="s">
        <v>70</v>
      </c>
      <c r="AY167" s="133" t="s">
        <v>127</v>
      </c>
      <c r="BK167" s="135">
        <f>BK168</f>
        <v>0</v>
      </c>
    </row>
    <row r="168" spans="2:65" s="9" customFormat="1" ht="19.899999999999999" customHeight="1">
      <c r="B168" s="126"/>
      <c r="C168" s="127"/>
      <c r="D168" s="136" t="s">
        <v>496</v>
      </c>
      <c r="E168" s="136"/>
      <c r="F168" s="136"/>
      <c r="G168" s="136"/>
      <c r="H168" s="136"/>
      <c r="I168" s="136"/>
      <c r="J168" s="136"/>
      <c r="K168" s="136"/>
      <c r="L168" s="136"/>
      <c r="M168" s="136"/>
      <c r="N168" s="214">
        <f>BK168</f>
        <v>0</v>
      </c>
      <c r="O168" s="215"/>
      <c r="P168" s="215"/>
      <c r="Q168" s="215"/>
      <c r="R168" s="129"/>
      <c r="T168" s="130"/>
      <c r="U168" s="127"/>
      <c r="V168" s="127"/>
      <c r="W168" s="131">
        <f>SUM(W169:W173)</f>
        <v>0</v>
      </c>
      <c r="X168" s="127"/>
      <c r="Y168" s="131">
        <f>SUM(Y169:Y173)</f>
        <v>0</v>
      </c>
      <c r="Z168" s="127"/>
      <c r="AA168" s="132">
        <f>SUM(AA169:AA173)</f>
        <v>0</v>
      </c>
      <c r="AR168" s="133" t="s">
        <v>76</v>
      </c>
      <c r="AT168" s="134" t="s">
        <v>69</v>
      </c>
      <c r="AU168" s="134" t="s">
        <v>76</v>
      </c>
      <c r="AY168" s="133" t="s">
        <v>127</v>
      </c>
      <c r="BK168" s="135">
        <f>SUM(BK169:BK173)</f>
        <v>0</v>
      </c>
    </row>
    <row r="169" spans="2:65" s="1" customFormat="1" ht="16.5" customHeight="1">
      <c r="B169" s="137"/>
      <c r="C169" s="138" t="s">
        <v>544</v>
      </c>
      <c r="D169" s="138" t="s">
        <v>128</v>
      </c>
      <c r="E169" s="139" t="s">
        <v>613</v>
      </c>
      <c r="F169" s="209" t="s">
        <v>614</v>
      </c>
      <c r="G169" s="209"/>
      <c r="H169" s="209"/>
      <c r="I169" s="209"/>
      <c r="J169" s="140" t="s">
        <v>615</v>
      </c>
      <c r="K169" s="141">
        <v>1</v>
      </c>
      <c r="L169" s="210"/>
      <c r="M169" s="210"/>
      <c r="N169" s="210">
        <f>ROUND(L169*K169,2)</f>
        <v>0</v>
      </c>
      <c r="O169" s="210"/>
      <c r="P169" s="210"/>
      <c r="Q169" s="210"/>
      <c r="R169" s="142"/>
      <c r="T169" s="143" t="s">
        <v>5</v>
      </c>
      <c r="U169" s="40" t="s">
        <v>37</v>
      </c>
      <c r="V169" s="144">
        <v>0</v>
      </c>
      <c r="W169" s="144">
        <f>V169*K169</f>
        <v>0</v>
      </c>
      <c r="X169" s="144">
        <v>0</v>
      </c>
      <c r="Y169" s="144">
        <f>X169*K169</f>
        <v>0</v>
      </c>
      <c r="Z169" s="144">
        <v>0</v>
      </c>
      <c r="AA169" s="145">
        <f>Z169*K169</f>
        <v>0</v>
      </c>
      <c r="AR169" s="18" t="s">
        <v>85</v>
      </c>
      <c r="AT169" s="18" t="s">
        <v>128</v>
      </c>
      <c r="AU169" s="18" t="s">
        <v>79</v>
      </c>
      <c r="AY169" s="18" t="s">
        <v>127</v>
      </c>
      <c r="BE169" s="146">
        <f>IF(U169="základná",N169,0)</f>
        <v>0</v>
      </c>
      <c r="BF169" s="146">
        <f>IF(U169="znížená",N169,0)</f>
        <v>0</v>
      </c>
      <c r="BG169" s="146">
        <f>IF(U169="zákl. prenesená",N169,0)</f>
        <v>0</v>
      </c>
      <c r="BH169" s="146">
        <f>IF(U169="zníž. prenesená",N169,0)</f>
        <v>0</v>
      </c>
      <c r="BI169" s="146">
        <f>IF(U169="nulová",N169,0)</f>
        <v>0</v>
      </c>
      <c r="BJ169" s="18" t="s">
        <v>79</v>
      </c>
      <c r="BK169" s="146">
        <f>ROUND(L169*K169,2)</f>
        <v>0</v>
      </c>
      <c r="BL169" s="18" t="s">
        <v>85</v>
      </c>
      <c r="BM169" s="18" t="s">
        <v>616</v>
      </c>
    </row>
    <row r="170" spans="2:65" s="1" customFormat="1" ht="16.5" customHeight="1">
      <c r="B170" s="137"/>
      <c r="C170" s="138" t="s">
        <v>617</v>
      </c>
      <c r="D170" s="138" t="s">
        <v>128</v>
      </c>
      <c r="E170" s="139" t="s">
        <v>618</v>
      </c>
      <c r="F170" s="209" t="s">
        <v>619</v>
      </c>
      <c r="G170" s="209"/>
      <c r="H170" s="209"/>
      <c r="I170" s="209"/>
      <c r="J170" s="140" t="s">
        <v>620</v>
      </c>
      <c r="K170" s="141">
        <v>57.792999999999999</v>
      </c>
      <c r="L170" s="210"/>
      <c r="M170" s="210"/>
      <c r="N170" s="210">
        <f>ROUND(L170*K170,2)</f>
        <v>0</v>
      </c>
      <c r="O170" s="210"/>
      <c r="P170" s="210"/>
      <c r="Q170" s="210"/>
      <c r="R170" s="142"/>
      <c r="T170" s="143" t="s">
        <v>5</v>
      </c>
      <c r="U170" s="40" t="s">
        <v>37</v>
      </c>
      <c r="V170" s="144">
        <v>0</v>
      </c>
      <c r="W170" s="144">
        <f>V170*K170</f>
        <v>0</v>
      </c>
      <c r="X170" s="144">
        <v>0</v>
      </c>
      <c r="Y170" s="144">
        <f>X170*K170</f>
        <v>0</v>
      </c>
      <c r="Z170" s="144">
        <v>0</v>
      </c>
      <c r="AA170" s="145">
        <f>Z170*K170</f>
        <v>0</v>
      </c>
      <c r="AR170" s="18" t="s">
        <v>85</v>
      </c>
      <c r="AT170" s="18" t="s">
        <v>128</v>
      </c>
      <c r="AU170" s="18" t="s">
        <v>79</v>
      </c>
      <c r="AY170" s="18" t="s">
        <v>127</v>
      </c>
      <c r="BE170" s="146">
        <f>IF(U170="základná",N170,0)</f>
        <v>0</v>
      </c>
      <c r="BF170" s="146">
        <f>IF(U170="znížená",N170,0)</f>
        <v>0</v>
      </c>
      <c r="BG170" s="146">
        <f>IF(U170="zákl. prenesená",N170,0)</f>
        <v>0</v>
      </c>
      <c r="BH170" s="146">
        <f>IF(U170="zníž. prenesená",N170,0)</f>
        <v>0</v>
      </c>
      <c r="BI170" s="146">
        <f>IF(U170="nulová",N170,0)</f>
        <v>0</v>
      </c>
      <c r="BJ170" s="18" t="s">
        <v>79</v>
      </c>
      <c r="BK170" s="146">
        <f>ROUND(L170*K170,2)</f>
        <v>0</v>
      </c>
      <c r="BL170" s="18" t="s">
        <v>85</v>
      </c>
      <c r="BM170" s="18" t="s">
        <v>621</v>
      </c>
    </row>
    <row r="171" spans="2:65" s="1" customFormat="1" ht="25.5" customHeight="1">
      <c r="B171" s="137"/>
      <c r="C171" s="138" t="s">
        <v>547</v>
      </c>
      <c r="D171" s="138" t="s">
        <v>128</v>
      </c>
      <c r="E171" s="139" t="s">
        <v>622</v>
      </c>
      <c r="F171" s="209" t="s">
        <v>623</v>
      </c>
      <c r="G171" s="209"/>
      <c r="H171" s="209"/>
      <c r="I171" s="209"/>
      <c r="J171" s="140" t="s">
        <v>620</v>
      </c>
      <c r="K171" s="141">
        <v>114.449</v>
      </c>
      <c r="L171" s="210"/>
      <c r="M171" s="210"/>
      <c r="N171" s="210">
        <f>ROUND(L171*K171,2)</f>
        <v>0</v>
      </c>
      <c r="O171" s="210"/>
      <c r="P171" s="210"/>
      <c r="Q171" s="210"/>
      <c r="R171" s="142"/>
      <c r="T171" s="143" t="s">
        <v>5</v>
      </c>
      <c r="U171" s="40" t="s">
        <v>37</v>
      </c>
      <c r="V171" s="144">
        <v>0</v>
      </c>
      <c r="W171" s="144">
        <f>V171*K171</f>
        <v>0</v>
      </c>
      <c r="X171" s="144">
        <v>0</v>
      </c>
      <c r="Y171" s="144">
        <f>X171*K171</f>
        <v>0</v>
      </c>
      <c r="Z171" s="144">
        <v>0</v>
      </c>
      <c r="AA171" s="145">
        <f>Z171*K171</f>
        <v>0</v>
      </c>
      <c r="AR171" s="18" t="s">
        <v>85</v>
      </c>
      <c r="AT171" s="18" t="s">
        <v>128</v>
      </c>
      <c r="AU171" s="18" t="s">
        <v>79</v>
      </c>
      <c r="AY171" s="18" t="s">
        <v>127</v>
      </c>
      <c r="BE171" s="146">
        <f>IF(U171="základná",N171,0)</f>
        <v>0</v>
      </c>
      <c r="BF171" s="146">
        <f>IF(U171="znížená",N171,0)</f>
        <v>0</v>
      </c>
      <c r="BG171" s="146">
        <f>IF(U171="zákl. prenesená",N171,0)</f>
        <v>0</v>
      </c>
      <c r="BH171" s="146">
        <f>IF(U171="zníž. prenesená",N171,0)</f>
        <v>0</v>
      </c>
      <c r="BI171" s="146">
        <f>IF(U171="nulová",N171,0)</f>
        <v>0</v>
      </c>
      <c r="BJ171" s="18" t="s">
        <v>79</v>
      </c>
      <c r="BK171" s="146">
        <f>ROUND(L171*K171,2)</f>
        <v>0</v>
      </c>
      <c r="BL171" s="18" t="s">
        <v>85</v>
      </c>
      <c r="BM171" s="18" t="s">
        <v>624</v>
      </c>
    </row>
    <row r="172" spans="2:65" s="1" customFormat="1" ht="16.5" customHeight="1">
      <c r="B172" s="137"/>
      <c r="C172" s="138" t="s">
        <v>625</v>
      </c>
      <c r="D172" s="138" t="s">
        <v>128</v>
      </c>
      <c r="E172" s="139" t="s">
        <v>626</v>
      </c>
      <c r="F172" s="209" t="s">
        <v>627</v>
      </c>
      <c r="G172" s="209"/>
      <c r="H172" s="209"/>
      <c r="I172" s="209"/>
      <c r="J172" s="140" t="s">
        <v>615</v>
      </c>
      <c r="K172" s="141">
        <v>1</v>
      </c>
      <c r="L172" s="210"/>
      <c r="M172" s="210"/>
      <c r="N172" s="210">
        <f>ROUND(L172*K172,2)</f>
        <v>0</v>
      </c>
      <c r="O172" s="210"/>
      <c r="P172" s="210"/>
      <c r="Q172" s="210"/>
      <c r="R172" s="142"/>
      <c r="T172" s="143" t="s">
        <v>5</v>
      </c>
      <c r="U172" s="40" t="s">
        <v>37</v>
      </c>
      <c r="V172" s="144">
        <v>0</v>
      </c>
      <c r="W172" s="144">
        <f>V172*K172</f>
        <v>0</v>
      </c>
      <c r="X172" s="144">
        <v>0</v>
      </c>
      <c r="Y172" s="144">
        <f>X172*K172</f>
        <v>0</v>
      </c>
      <c r="Z172" s="144">
        <v>0</v>
      </c>
      <c r="AA172" s="145">
        <f>Z172*K172</f>
        <v>0</v>
      </c>
      <c r="AR172" s="18" t="s">
        <v>85</v>
      </c>
      <c r="AT172" s="18" t="s">
        <v>128</v>
      </c>
      <c r="AU172" s="18" t="s">
        <v>79</v>
      </c>
      <c r="AY172" s="18" t="s">
        <v>127</v>
      </c>
      <c r="BE172" s="146">
        <f>IF(U172="základná",N172,0)</f>
        <v>0</v>
      </c>
      <c r="BF172" s="146">
        <f>IF(U172="znížená",N172,0)</f>
        <v>0</v>
      </c>
      <c r="BG172" s="146">
        <f>IF(U172="zákl. prenesená",N172,0)</f>
        <v>0</v>
      </c>
      <c r="BH172" s="146">
        <f>IF(U172="zníž. prenesená",N172,0)</f>
        <v>0</v>
      </c>
      <c r="BI172" s="146">
        <f>IF(U172="nulová",N172,0)</f>
        <v>0</v>
      </c>
      <c r="BJ172" s="18" t="s">
        <v>79</v>
      </c>
      <c r="BK172" s="146">
        <f>ROUND(L172*K172,2)</f>
        <v>0</v>
      </c>
      <c r="BL172" s="18" t="s">
        <v>85</v>
      </c>
      <c r="BM172" s="18" t="s">
        <v>628</v>
      </c>
    </row>
    <row r="173" spans="2:65" s="1" customFormat="1" ht="16.5" customHeight="1">
      <c r="B173" s="137"/>
      <c r="C173" s="138" t="s">
        <v>550</v>
      </c>
      <c r="D173" s="138" t="s">
        <v>128</v>
      </c>
      <c r="E173" s="139" t="s">
        <v>629</v>
      </c>
      <c r="F173" s="209" t="s">
        <v>630</v>
      </c>
      <c r="G173" s="209"/>
      <c r="H173" s="209"/>
      <c r="I173" s="209"/>
      <c r="J173" s="140" t="s">
        <v>615</v>
      </c>
      <c r="K173" s="141">
        <v>1</v>
      </c>
      <c r="L173" s="210"/>
      <c r="M173" s="210"/>
      <c r="N173" s="210">
        <f>ROUND(L173*K173,2)</f>
        <v>0</v>
      </c>
      <c r="O173" s="210"/>
      <c r="P173" s="210"/>
      <c r="Q173" s="210"/>
      <c r="R173" s="142"/>
      <c r="T173" s="143" t="s">
        <v>5</v>
      </c>
      <c r="U173" s="147" t="s">
        <v>37</v>
      </c>
      <c r="V173" s="148">
        <v>0</v>
      </c>
      <c r="W173" s="148">
        <f>V173*K173</f>
        <v>0</v>
      </c>
      <c r="X173" s="148">
        <v>0</v>
      </c>
      <c r="Y173" s="148">
        <f>X173*K173</f>
        <v>0</v>
      </c>
      <c r="Z173" s="148">
        <v>0</v>
      </c>
      <c r="AA173" s="149">
        <f>Z173*K173</f>
        <v>0</v>
      </c>
      <c r="AR173" s="18" t="s">
        <v>85</v>
      </c>
      <c r="AT173" s="18" t="s">
        <v>128</v>
      </c>
      <c r="AU173" s="18" t="s">
        <v>79</v>
      </c>
      <c r="AY173" s="18" t="s">
        <v>127</v>
      </c>
      <c r="BE173" s="146">
        <f>IF(U173="základná",N173,0)</f>
        <v>0</v>
      </c>
      <c r="BF173" s="146">
        <f>IF(U173="znížená",N173,0)</f>
        <v>0</v>
      </c>
      <c r="BG173" s="146">
        <f>IF(U173="zákl. prenesená",N173,0)</f>
        <v>0</v>
      </c>
      <c r="BH173" s="146">
        <f>IF(U173="zníž. prenesená",N173,0)</f>
        <v>0</v>
      </c>
      <c r="BI173" s="146">
        <f>IF(U173="nulová",N173,0)</f>
        <v>0</v>
      </c>
      <c r="BJ173" s="18" t="s">
        <v>79</v>
      </c>
      <c r="BK173" s="146">
        <f>ROUND(L173*K173,2)</f>
        <v>0</v>
      </c>
      <c r="BL173" s="18" t="s">
        <v>85</v>
      </c>
      <c r="BM173" s="18" t="s">
        <v>631</v>
      </c>
    </row>
    <row r="174" spans="2:65" s="1" customFormat="1" ht="6.95" customHeight="1">
      <c r="B174" s="55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7"/>
    </row>
  </sheetData>
  <mergeCells count="219">
    <mergeCell ref="H1:K1"/>
    <mergeCell ref="S2:AC2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6:I166"/>
    <mergeCell ref="L166:M166"/>
    <mergeCell ref="N166:Q166"/>
    <mergeCell ref="F169:I169"/>
    <mergeCell ref="L169:M169"/>
    <mergeCell ref="N169:Q169"/>
    <mergeCell ref="F170:I170"/>
    <mergeCell ref="L170:M170"/>
    <mergeCell ref="N170:Q170"/>
    <mergeCell ref="N167:Q167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5:I125"/>
    <mergeCell ref="L125:M125"/>
    <mergeCell ref="N125:Q125"/>
    <mergeCell ref="F126:I126"/>
    <mergeCell ref="L126:M126"/>
    <mergeCell ref="N126:Q126"/>
    <mergeCell ref="F129:I129"/>
    <mergeCell ref="L129:M129"/>
    <mergeCell ref="N129:Q129"/>
    <mergeCell ref="N127:Q127"/>
    <mergeCell ref="N128:Q12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N115:Q115"/>
    <mergeCell ref="N116:Q116"/>
    <mergeCell ref="N117:Q117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ácia rozpočtu"/>
    <hyperlink ref="L1" location="C114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1 - Výmena okien</vt:lpstr>
      <vt:lpstr>2 - Zateplenie vonkajších...</vt:lpstr>
      <vt:lpstr>3 - Zateplenie strechy</vt:lpstr>
      <vt:lpstr>4 - Bleskozvod</vt:lpstr>
      <vt:lpstr>'1 - Výmena okien'!Názvy_tlače</vt:lpstr>
      <vt:lpstr>'2 - Zateplenie vonkajších...'!Názvy_tlače</vt:lpstr>
      <vt:lpstr>'3 - Zateplenie strechy'!Názvy_tlače</vt:lpstr>
      <vt:lpstr>'4 - Bleskozvod'!Názvy_tlače</vt:lpstr>
      <vt:lpstr>'Rekapitulácia stavby'!Názvy_tlače</vt:lpstr>
      <vt:lpstr>'1 - Výmena okien'!Oblasť_tlače</vt:lpstr>
      <vt:lpstr>'2 - Zateplenie vonkajších...'!Oblasť_tlače</vt:lpstr>
      <vt:lpstr>'3 - Zateplenie strechy'!Oblasť_tlače</vt:lpstr>
      <vt:lpstr>'4 - Bleskozvod'!Oblasť_tlače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Lenovo-PC\Lenovo</dc:creator>
  <cp:lastModifiedBy>Jozko</cp:lastModifiedBy>
  <dcterms:created xsi:type="dcterms:W3CDTF">2020-03-03T09:02:09Z</dcterms:created>
  <dcterms:modified xsi:type="dcterms:W3CDTF">2020-03-05T12:23:17Z</dcterms:modified>
</cp:coreProperties>
</file>